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16" windowHeight="11016" tabRatio="858" firstSheet="15" activeTab="17"/>
  </bookViews>
  <sheets>
    <sheet name="表一—全州收入" sheetId="2" r:id="rId1"/>
    <sheet name="表二—全州支出" sheetId="3" r:id="rId2"/>
    <sheet name="表三—本级收入" sheetId="8" r:id="rId3"/>
    <sheet name="表四—本级支出" sheetId="4" r:id="rId4"/>
    <sheet name="表五-各县收入 " sheetId="12" r:id="rId5"/>
    <sheet name="表六-各县支出" sheetId="13" r:id="rId6"/>
    <sheet name="表七-全州平衡" sheetId="40" r:id="rId7"/>
    <sheet name="表八-州本级平衡." sheetId="44" r:id="rId8"/>
    <sheet name="表九2018年全州收入" sheetId="23" r:id="rId9"/>
    <sheet name="表十2018年全州支出" sheetId="26" r:id="rId10"/>
    <sheet name="表十—2018年本级收入" sheetId="24" r:id="rId11"/>
    <sheet name="表十二—2018年本级支出" sheetId="25" r:id="rId12"/>
    <sheet name="表十三—2018年本级支出明细" sheetId="50" r:id="rId13"/>
    <sheet name="表十四-2018年全州平衡" sheetId="45" r:id="rId14"/>
    <sheet name="表十五-2018年州本级平衡" sheetId="46" r:id="rId15"/>
    <sheet name="表十六-2017年自治州本级对各县市补助情况" sheetId="47" r:id="rId16"/>
    <sheet name="表十七-2018年自治州本级一般公共预算支出经济分类明细表" sheetId="48" r:id="rId17"/>
    <sheet name="表十八—2018年对下补助分地区、项目" sheetId="49" r:id="rId18"/>
  </sheets>
  <externalReferences>
    <externalReference r:id="rId19"/>
  </externalReferences>
  <definedNames>
    <definedName name="_xlnm.Print_Area" localSheetId="1">表二—全州支出!$A$1:$D$29</definedName>
    <definedName name="_xlnm.Print_Area" localSheetId="8">表九2018年全州收入!$A$1:$D$31</definedName>
    <definedName name="_xlnm.Print_Area" localSheetId="5">'表六-各县支出'!$A$1:$D$24</definedName>
    <definedName name="_xlnm.Print_Area" localSheetId="6">'表七-全州平衡'!$A$1:$D$42</definedName>
    <definedName name="_xlnm.Print_Area" localSheetId="2">表三—本级收入!$A$1:$F$25</definedName>
    <definedName name="_xlnm.Print_Area" localSheetId="10">表十—2018年本级收入!$A$1:$D$27</definedName>
    <definedName name="_xlnm.Print_Area" localSheetId="9">表十2018年全州支出!$A$1:$D$29</definedName>
    <definedName name="_xlnm.Print_Area" localSheetId="17">表十八—2018年对下补助分地区、项目!$A$1:$K$23</definedName>
    <definedName name="_xlnm.Print_Area" localSheetId="11">表十二—2018年本级支出!$A$1:$D$29</definedName>
    <definedName name="_xlnm.Print_Area" localSheetId="15">'表十六-2017年自治州本级对各县市补助情况'!$A$1:$D$27</definedName>
    <definedName name="_xlnm.Print_Area" localSheetId="16">'表十七-2018年自治州本级一般公共预算支出经济分类明细表'!$A$1:$D$90</definedName>
    <definedName name="_xlnm.Print_Area" localSheetId="13">'表十四-2018年全州平衡'!$A$1:$D$43</definedName>
    <definedName name="_xlnm.Print_Area" localSheetId="14">'表十五-2018年州本级平衡'!$A$1:$D$45</definedName>
    <definedName name="_xlnm.Print_Area" localSheetId="3">表四—本级支出!$A$1:$D$28</definedName>
    <definedName name="_xlnm.Print_Area" localSheetId="4">'表五-各县收入 '!$A$1:$D$23</definedName>
    <definedName name="_xlnm.Print_Area" localSheetId="0">表一—全州收入!$A$1:$F$29</definedName>
    <definedName name="_xlnm.Print_Titles" localSheetId="17">表十八—2018年对下补助分地区、项目!$A:$A,表十八—2018年对下补助分地区、项目!$1:$3</definedName>
    <definedName name="_xlnm.Print_Titles" localSheetId="16">'表十七-2018年自治州本级一般公共预算支出经济分类明细表'!$1:$3</definedName>
  </definedNames>
  <calcPr calcId="114210" fullCalcOnLoad="1" fullPrecision="0"/>
</workbook>
</file>

<file path=xl/calcChain.xml><?xml version="1.0" encoding="utf-8"?>
<calcChain xmlns="http://schemas.openxmlformats.org/spreadsheetml/2006/main">
  <c r="D1313" i="50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B5"/>
  <c r="B17"/>
  <c r="B26"/>
  <c r="B38"/>
  <c r="B50"/>
  <c r="B61"/>
  <c r="B72"/>
  <c r="B84"/>
  <c r="B93"/>
  <c r="B103"/>
  <c r="B118"/>
  <c r="B127"/>
  <c r="B138"/>
  <c r="B150"/>
  <c r="B160"/>
  <c r="B173"/>
  <c r="B180"/>
  <c r="B187"/>
  <c r="B196"/>
  <c r="B202"/>
  <c r="B209"/>
  <c r="B217"/>
  <c r="B224"/>
  <c r="B230"/>
  <c r="B236"/>
  <c r="B242"/>
  <c r="B248"/>
  <c r="B254"/>
  <c r="B4"/>
  <c r="B257"/>
  <c r="B261"/>
  <c r="B260"/>
  <c r="B273"/>
  <c r="B283"/>
  <c r="B305"/>
  <c r="B312"/>
  <c r="B324"/>
  <c r="B333"/>
  <c r="B347"/>
  <c r="B356"/>
  <c r="B365"/>
  <c r="B373"/>
  <c r="B381"/>
  <c r="B272"/>
  <c r="B392"/>
  <c r="B397"/>
  <c r="B406"/>
  <c r="B413"/>
  <c r="B419"/>
  <c r="B423"/>
  <c r="B427"/>
  <c r="B431"/>
  <c r="B437"/>
  <c r="B391"/>
  <c r="B446"/>
  <c r="B451"/>
  <c r="B460"/>
  <c r="B466"/>
  <c r="B472"/>
  <c r="B477"/>
  <c r="B482"/>
  <c r="B489"/>
  <c r="B493"/>
  <c r="B496"/>
  <c r="B445"/>
  <c r="B502"/>
  <c r="B516"/>
  <c r="B524"/>
  <c r="B535"/>
  <c r="B546"/>
  <c r="B501"/>
  <c r="B551"/>
  <c r="B565"/>
  <c r="B576"/>
  <c r="B578"/>
  <c r="B587"/>
  <c r="B591"/>
  <c r="B601"/>
  <c r="B609"/>
  <c r="B615"/>
  <c r="B622"/>
  <c r="B631"/>
  <c r="B636"/>
  <c r="B641"/>
  <c r="B644"/>
  <c r="B647"/>
  <c r="B650"/>
  <c r="B653"/>
  <c r="B656"/>
  <c r="B660"/>
  <c r="B550"/>
  <c r="B667"/>
  <c r="B672"/>
  <c r="B685"/>
  <c r="B689"/>
  <c r="B701"/>
  <c r="B704"/>
  <c r="B708"/>
  <c r="B718"/>
  <c r="B723"/>
  <c r="B729"/>
  <c r="B733"/>
  <c r="B666"/>
  <c r="B738"/>
  <c r="B747"/>
  <c r="B751"/>
  <c r="B759"/>
  <c r="B765"/>
  <c r="B772"/>
  <c r="B778"/>
  <c r="B781"/>
  <c r="B786"/>
  <c r="B794"/>
  <c r="B737"/>
  <c r="B811"/>
  <c r="B824"/>
  <c r="B810"/>
  <c r="B831"/>
  <c r="B856"/>
  <c r="B884"/>
  <c r="B911"/>
  <c r="B922"/>
  <c r="B933"/>
  <c r="B939"/>
  <c r="B946"/>
  <c r="B953"/>
  <c r="B957"/>
  <c r="B830"/>
  <c r="B961"/>
  <c r="B984"/>
  <c r="B994"/>
  <c r="B1004"/>
  <c r="B1009"/>
  <c r="B1016"/>
  <c r="B1021"/>
  <c r="B960"/>
  <c r="B1025"/>
  <c r="B1035"/>
  <c r="B1051"/>
  <c r="B1056"/>
  <c r="B1070"/>
  <c r="B1078"/>
  <c r="B1084"/>
  <c r="B1091"/>
  <c r="B1024"/>
  <c r="B1099"/>
  <c r="B1109"/>
  <c r="B1116"/>
  <c r="B1122"/>
  <c r="B1098"/>
  <c r="B1126"/>
  <c r="B1133"/>
  <c r="B1125"/>
  <c r="B1140"/>
  <c r="B1151"/>
  <c r="B1171"/>
  <c r="B1190"/>
  <c r="B1199"/>
  <c r="B1212"/>
  <c r="B1150"/>
  <c r="B1229"/>
  <c r="B1238"/>
  <c r="B1242"/>
  <c r="B1228"/>
  <c r="B1247"/>
  <c r="B1262"/>
  <c r="B1276"/>
  <c r="B1281"/>
  <c r="B1287"/>
  <c r="B1246"/>
  <c r="B1301"/>
  <c r="B1300"/>
  <c r="B1306"/>
  <c r="B1308"/>
  <c r="B1313"/>
  <c r="C5"/>
  <c r="C17"/>
  <c r="C26"/>
  <c r="C38"/>
  <c r="C50"/>
  <c r="C61"/>
  <c r="C72"/>
  <c r="C84"/>
  <c r="C93"/>
  <c r="C103"/>
  <c r="C118"/>
  <c r="C127"/>
  <c r="C138"/>
  <c r="C150"/>
  <c r="C160"/>
  <c r="C173"/>
  <c r="C180"/>
  <c r="C187"/>
  <c r="C196"/>
  <c r="C202"/>
  <c r="C209"/>
  <c r="C217"/>
  <c r="C224"/>
  <c r="C230"/>
  <c r="C236"/>
  <c r="C242"/>
  <c r="C248"/>
  <c r="C254"/>
  <c r="C4"/>
  <c r="C257"/>
  <c r="C261"/>
  <c r="C260"/>
  <c r="C273"/>
  <c r="C283"/>
  <c r="C305"/>
  <c r="C312"/>
  <c r="C324"/>
  <c r="C333"/>
  <c r="C347"/>
  <c r="C356"/>
  <c r="C365"/>
  <c r="C373"/>
  <c r="C381"/>
  <c r="C272"/>
  <c r="C392"/>
  <c r="C397"/>
  <c r="C406"/>
  <c r="C413"/>
  <c r="C419"/>
  <c r="C423"/>
  <c r="C427"/>
  <c r="C431"/>
  <c r="C437"/>
  <c r="C391"/>
  <c r="C446"/>
  <c r="C451"/>
  <c r="C460"/>
  <c r="C466"/>
  <c r="C472"/>
  <c r="C477"/>
  <c r="C482"/>
  <c r="C489"/>
  <c r="C493"/>
  <c r="C496"/>
  <c r="C445"/>
  <c r="C502"/>
  <c r="C516"/>
  <c r="C524"/>
  <c r="C535"/>
  <c r="C546"/>
  <c r="C501"/>
  <c r="C551"/>
  <c r="C565"/>
  <c r="C578"/>
  <c r="C587"/>
  <c r="C591"/>
  <c r="C601"/>
  <c r="C609"/>
  <c r="C615"/>
  <c r="C622"/>
  <c r="C631"/>
  <c r="C636"/>
  <c r="C641"/>
  <c r="C644"/>
  <c r="C647"/>
  <c r="C650"/>
  <c r="C653"/>
  <c r="C656"/>
  <c r="C660"/>
  <c r="C550"/>
  <c r="C667"/>
  <c r="C672"/>
  <c r="C685"/>
  <c r="C689"/>
  <c r="C701"/>
  <c r="C704"/>
  <c r="C708"/>
  <c r="C718"/>
  <c r="C723"/>
  <c r="C729"/>
  <c r="C733"/>
  <c r="C666"/>
  <c r="C738"/>
  <c r="C747"/>
  <c r="C751"/>
  <c r="C759"/>
  <c r="C765"/>
  <c r="C772"/>
  <c r="C778"/>
  <c r="C781"/>
  <c r="C786"/>
  <c r="C794"/>
  <c r="C737"/>
  <c r="C811"/>
  <c r="C824"/>
  <c r="C810"/>
  <c r="C831"/>
  <c r="C856"/>
  <c r="C884"/>
  <c r="C911"/>
  <c r="C922"/>
  <c r="C933"/>
  <c r="C939"/>
  <c r="C946"/>
  <c r="C953"/>
  <c r="C957"/>
  <c r="C830"/>
  <c r="C961"/>
  <c r="C984"/>
  <c r="C994"/>
  <c r="C1004"/>
  <c r="C1009"/>
  <c r="C1016"/>
  <c r="C1021"/>
  <c r="C960"/>
  <c r="C1025"/>
  <c r="C1035"/>
  <c r="C1051"/>
  <c r="C1056"/>
  <c r="C1070"/>
  <c r="C1078"/>
  <c r="C1084"/>
  <c r="C1091"/>
  <c r="C1024"/>
  <c r="C1099"/>
  <c r="C1109"/>
  <c r="C1116"/>
  <c r="C1122"/>
  <c r="C1098"/>
  <c r="C1126"/>
  <c r="C1133"/>
  <c r="C1125"/>
  <c r="C1140"/>
  <c r="C1151"/>
  <c r="C1171"/>
  <c r="C1190"/>
  <c r="C1199"/>
  <c r="C1212"/>
  <c r="C1150"/>
  <c r="C1229"/>
  <c r="C1238"/>
  <c r="C1242"/>
  <c r="C1228"/>
  <c r="C1247"/>
  <c r="C1262"/>
  <c r="C1276"/>
  <c r="C1281"/>
  <c r="C1287"/>
  <c r="C1246"/>
  <c r="C1301"/>
  <c r="C1300"/>
  <c r="C1306"/>
  <c r="C1308"/>
  <c r="C1313"/>
  <c r="B21" i="49"/>
  <c r="B20"/>
  <c r="B19"/>
  <c r="B18"/>
  <c r="B17"/>
  <c r="B16"/>
  <c r="B15"/>
  <c r="B14"/>
  <c r="B13"/>
  <c r="B12"/>
  <c r="B11"/>
  <c r="B10"/>
  <c r="B9"/>
  <c r="B8"/>
  <c r="B7"/>
  <c r="K7"/>
  <c r="J7"/>
  <c r="I7"/>
  <c r="H7"/>
  <c r="G7"/>
  <c r="F7"/>
  <c r="E7"/>
  <c r="D7"/>
  <c r="C7"/>
  <c r="B6"/>
  <c r="B5"/>
  <c r="K4"/>
  <c r="K22"/>
  <c r="J4"/>
  <c r="J22"/>
  <c r="I4"/>
  <c r="I22"/>
  <c r="H4"/>
  <c r="H22"/>
  <c r="G4"/>
  <c r="G22"/>
  <c r="F4"/>
  <c r="F22"/>
  <c r="E4"/>
  <c r="E22"/>
  <c r="D4"/>
  <c r="B4"/>
  <c r="C4"/>
  <c r="C22"/>
  <c r="D88" i="48"/>
  <c r="D87"/>
  <c r="D86"/>
  <c r="D85"/>
  <c r="C84"/>
  <c r="B84"/>
  <c r="D84"/>
  <c r="D83"/>
  <c r="D82"/>
  <c r="D81"/>
  <c r="D80"/>
  <c r="D79"/>
  <c r="D78"/>
  <c r="D77"/>
  <c r="D76"/>
  <c r="D75"/>
  <c r="D74"/>
  <c r="D73"/>
  <c r="C72"/>
  <c r="B72"/>
  <c r="D72"/>
  <c r="D71"/>
  <c r="D70"/>
  <c r="D69"/>
  <c r="C69"/>
  <c r="B69"/>
  <c r="D68"/>
  <c r="D67"/>
  <c r="B66"/>
  <c r="D66"/>
  <c r="D65"/>
  <c r="D64"/>
  <c r="C63"/>
  <c r="D63"/>
  <c r="B63"/>
  <c r="D62"/>
  <c r="D61"/>
  <c r="C61"/>
  <c r="B61"/>
  <c r="D60"/>
  <c r="D59"/>
  <c r="D58"/>
  <c r="D57"/>
  <c r="D56"/>
  <c r="C56"/>
  <c r="B56"/>
  <c r="D55"/>
  <c r="D54"/>
  <c r="D53"/>
  <c r="D52"/>
  <c r="D51"/>
  <c r="D50"/>
  <c r="D49"/>
  <c r="D48"/>
  <c r="D47"/>
  <c r="D46"/>
  <c r="D45"/>
  <c r="D44"/>
  <c r="D43"/>
  <c r="D42"/>
  <c r="C42"/>
  <c r="B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C14"/>
  <c r="B14"/>
  <c r="D14"/>
  <c r="D13"/>
  <c r="D12"/>
  <c r="D11"/>
  <c r="D10"/>
  <c r="D9"/>
  <c r="D8"/>
  <c r="D7"/>
  <c r="D6"/>
  <c r="D5"/>
  <c r="C4"/>
  <c r="C90"/>
  <c r="E90"/>
  <c r="B4"/>
  <c r="D4"/>
  <c r="D24" i="47"/>
  <c r="D23"/>
  <c r="D22"/>
  <c r="D21"/>
  <c r="D20"/>
  <c r="D19"/>
  <c r="D18"/>
  <c r="D17"/>
  <c r="D16"/>
  <c r="D15"/>
  <c r="D14"/>
  <c r="D13"/>
  <c r="D12"/>
  <c r="D11"/>
  <c r="D10"/>
  <c r="D9"/>
  <c r="D8"/>
  <c r="C7"/>
  <c r="D7"/>
  <c r="B7"/>
  <c r="D6"/>
  <c r="D5"/>
  <c r="D4"/>
  <c r="C4"/>
  <c r="B4"/>
  <c r="B27"/>
  <c r="D45" i="46"/>
  <c r="B45"/>
  <c r="B36"/>
  <c r="D32"/>
  <c r="B10"/>
  <c r="B6"/>
  <c r="D5"/>
  <c r="B5"/>
  <c r="D43" i="45"/>
  <c r="B43"/>
  <c r="B34"/>
  <c r="D33"/>
  <c r="B25"/>
  <c r="B22"/>
  <c r="B19"/>
  <c r="B18"/>
  <c r="B11"/>
  <c r="B6"/>
  <c r="D5"/>
  <c r="B5"/>
  <c r="D29" i="25"/>
  <c r="C29"/>
  <c r="B29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B5" i="24"/>
  <c r="B6"/>
  <c r="B7"/>
  <c r="B8"/>
  <c r="B4"/>
  <c r="B10"/>
  <c r="B11"/>
  <c r="B12"/>
  <c r="B13"/>
  <c r="B14"/>
  <c r="B15"/>
  <c r="B16"/>
  <c r="B17"/>
  <c r="B9"/>
  <c r="B27"/>
  <c r="D27"/>
  <c r="C27"/>
  <c r="D17"/>
  <c r="D16"/>
  <c r="D15"/>
  <c r="D14"/>
  <c r="D13"/>
  <c r="D12"/>
  <c r="D11"/>
  <c r="D10"/>
  <c r="D9"/>
  <c r="C9"/>
  <c r="D8"/>
  <c r="D7"/>
  <c r="D6"/>
  <c r="D5"/>
  <c r="D4"/>
  <c r="C4"/>
  <c r="D29" i="26"/>
  <c r="C29"/>
  <c r="B29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B6" i="23"/>
  <c r="B7"/>
  <c r="B8"/>
  <c r="B9"/>
  <c r="B10"/>
  <c r="B11"/>
  <c r="B12"/>
  <c r="B13"/>
  <c r="B14"/>
  <c r="B15"/>
  <c r="B16"/>
  <c r="B17"/>
  <c r="B18"/>
  <c r="B20"/>
  <c r="B5"/>
  <c r="B22"/>
  <c r="B23"/>
  <c r="B24"/>
  <c r="B25"/>
  <c r="B26"/>
  <c r="B27"/>
  <c r="B28"/>
  <c r="B29"/>
  <c r="B21"/>
  <c r="B31"/>
  <c r="D31"/>
  <c r="C31"/>
  <c r="D29"/>
  <c r="D28"/>
  <c r="D27"/>
  <c r="D26"/>
  <c r="D25"/>
  <c r="D24"/>
  <c r="D23"/>
  <c r="D22"/>
  <c r="D21"/>
  <c r="C21"/>
  <c r="D20"/>
  <c r="D19"/>
  <c r="D18"/>
  <c r="D17"/>
  <c r="D16"/>
  <c r="D15"/>
  <c r="D14"/>
  <c r="D13"/>
  <c r="D12"/>
  <c r="D11"/>
  <c r="D10"/>
  <c r="D9"/>
  <c r="D8"/>
  <c r="D7"/>
  <c r="D6"/>
  <c r="D5"/>
  <c r="C5"/>
  <c r="D45" i="44"/>
  <c r="B45"/>
  <c r="B36"/>
  <c r="D32"/>
  <c r="B10"/>
  <c r="B6"/>
  <c r="D5"/>
  <c r="B5"/>
  <c r="D42" i="40"/>
  <c r="B42"/>
  <c r="B33"/>
  <c r="D32"/>
  <c r="B23"/>
  <c r="B18"/>
  <c r="B14"/>
  <c r="B13"/>
  <c r="B12"/>
  <c r="B10"/>
  <c r="B6"/>
  <c r="D5"/>
  <c r="B5"/>
  <c r="D24" i="13"/>
  <c r="C24"/>
  <c r="B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23" i="12"/>
  <c r="C23"/>
  <c r="B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28" i="4"/>
  <c r="C28"/>
  <c r="B28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F25" i="8"/>
  <c r="E25"/>
  <c r="D25"/>
  <c r="C25"/>
  <c r="B25"/>
  <c r="F24"/>
  <c r="F23"/>
  <c r="F22"/>
  <c r="F21"/>
  <c r="F20"/>
  <c r="F19"/>
  <c r="F18"/>
  <c r="F17"/>
  <c r="D17"/>
  <c r="F16"/>
  <c r="F15"/>
  <c r="D15"/>
  <c r="F14"/>
  <c r="F13"/>
  <c r="D13"/>
  <c r="F12"/>
  <c r="D12"/>
  <c r="F11"/>
  <c r="D11"/>
  <c r="F10"/>
  <c r="E10"/>
  <c r="D10"/>
  <c r="C10"/>
  <c r="B10"/>
  <c r="F9"/>
  <c r="F8"/>
  <c r="D8"/>
  <c r="F7"/>
  <c r="F6"/>
  <c r="F5"/>
  <c r="D5"/>
  <c r="F4"/>
  <c r="E4"/>
  <c r="D4"/>
  <c r="C4"/>
  <c r="B4"/>
  <c r="D29" i="3"/>
  <c r="C29"/>
  <c r="B29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F29" i="2"/>
  <c r="E29"/>
  <c r="D29"/>
  <c r="C29"/>
  <c r="B29"/>
  <c r="F28"/>
  <c r="F27"/>
  <c r="D27"/>
  <c r="F26"/>
  <c r="D26"/>
  <c r="F25"/>
  <c r="F24"/>
  <c r="D24"/>
  <c r="F23"/>
  <c r="D23"/>
  <c r="F22"/>
  <c r="D22"/>
  <c r="F21"/>
  <c r="D21"/>
  <c r="F20"/>
  <c r="D20"/>
  <c r="F19"/>
  <c r="E19"/>
  <c r="D19"/>
  <c r="C19"/>
  <c r="B19"/>
  <c r="F18"/>
  <c r="F17"/>
  <c r="D17"/>
  <c r="F16"/>
  <c r="D16"/>
  <c r="F15"/>
  <c r="D15"/>
  <c r="F14"/>
  <c r="D14"/>
  <c r="F13"/>
  <c r="D13"/>
  <c r="F12"/>
  <c r="D12"/>
  <c r="F11"/>
  <c r="D11"/>
  <c r="F10"/>
  <c r="D10"/>
  <c r="F9"/>
  <c r="D9"/>
  <c r="F8"/>
  <c r="D8"/>
  <c r="F7"/>
  <c r="D7"/>
  <c r="F6"/>
  <c r="D6"/>
  <c r="F5"/>
  <c r="D5"/>
  <c r="F4"/>
  <c r="E4"/>
  <c r="D4"/>
  <c r="C4"/>
  <c r="B4"/>
  <c r="B22" i="49"/>
  <c r="D22"/>
  <c r="B90" i="48"/>
  <c r="D90"/>
  <c r="C27" i="47"/>
  <c r="D27"/>
</calcChain>
</file>

<file path=xl/comments1.xml><?xml version="1.0" encoding="utf-8"?>
<comments xmlns="http://schemas.openxmlformats.org/spreadsheetml/2006/main">
  <authors>
    <author>Administrator</author>
  </authors>
  <commentList>
    <comment ref="D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昌吉学院体制上划1342万元，交通、人才、水利专项上解2419万元。
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东三县津补贴4259万元，东三县与准东分成122721万元，准东体制下划4500万元，天池管委会400万元，对县市结算补助1400万元，
</t>
        </r>
      </text>
    </comment>
    <comment ref="B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昌吉市阜康市体制上解14800万元，</t>
        </r>
      </text>
    </comment>
    <comment ref="D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自治区专项结转：22458万元，本级结余结转45045万元。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昌吉学院体制上划1342万元，交通、人才、水利专项上解2419万元。
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东三县津补贴4259万元，东三县与准东分成100000万元，准东体制下划4500万元，天池管委会400万元，对县市结算补助1400万元，
</t>
        </r>
      </text>
    </comment>
    <comment ref="B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昌吉市阜康市体制上解14800万元，</t>
        </r>
      </text>
    </comment>
    <comment ref="D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自治区专项结转：22458万元，本级结余结转45045万元。</t>
        </r>
      </text>
    </comment>
  </commentList>
</comments>
</file>

<file path=xl/sharedStrings.xml><?xml version="1.0" encoding="utf-8"?>
<sst xmlns="http://schemas.openxmlformats.org/spreadsheetml/2006/main" count="1963" uniqueCount="1314">
  <si>
    <t>表一：2017年自治州一般公共预算收入情况</t>
  </si>
  <si>
    <t>单位：万元</t>
  </si>
  <si>
    <t>项目</t>
  </si>
  <si>
    <t>2017年预算数</t>
  </si>
  <si>
    <t>2017年预计完成数</t>
  </si>
  <si>
    <t>完成预算（%）</t>
  </si>
  <si>
    <t>2016年决算数</t>
  </si>
  <si>
    <t>比上年增（减）%</t>
  </si>
  <si>
    <t>一、税收收入</t>
  </si>
  <si>
    <t>　　增值税</t>
  </si>
  <si>
    <t>　　营业税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</si>
  <si>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</si>
  <si>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</si>
  <si>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</si>
  <si>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</si>
  <si>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</si>
  <si>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</si>
  <si>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</si>
  <si>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</si>
  <si>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</si>
  <si>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</si>
  <si>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</si>
  <si>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其他税收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</si>
  <si>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</si>
  <si>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</si>
  <si>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</si>
  <si>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</si>
  <si>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</si>
  <si>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</si>
  <si>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</si>
  <si>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</si>
  <si>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</si>
  <si>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一般公共预算收入</t>
  </si>
  <si>
    <t>表二：2017年自治州一般公共预算支出情况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</si>
  <si>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</si>
  <si>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</si>
  <si>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</si>
  <si>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</si>
  <si>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</si>
  <si>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</si>
  <si>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</si>
  <si>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</si>
  <si>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</si>
  <si>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</si>
  <si>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</si>
  <si>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</si>
  <si>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</si>
  <si>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</si>
  <si>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</si>
  <si>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</si>
  <si>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十七、国土海洋气象等支出</t>
  </si>
  <si>
    <t>十八、住房保障支出</t>
  </si>
  <si>
    <t>十九、粮油物资储备支出</t>
  </si>
  <si>
    <t>二十一、其他支出</t>
  </si>
  <si>
    <t>二十二、债务付息支出</t>
  </si>
  <si>
    <t>二十三、债务发行费用支出</t>
  </si>
  <si>
    <t>一般公共预算支出</t>
  </si>
  <si>
    <t>表三：2017年自治州本级一般公共预算收入情况</t>
  </si>
  <si>
    <t xml:space="preserve">    增值税</t>
  </si>
  <si>
    <t xml:space="preserve">    城市维护建设税</t>
  </si>
  <si>
    <t>表四：2017年自治州本级一般公共预算支出情况</t>
  </si>
  <si>
    <t>同口径比上年增（减）%</t>
  </si>
  <si>
    <t>十七、国土资源气象等支出</t>
  </si>
  <si>
    <t>二十、其他支出</t>
  </si>
  <si>
    <t>二十一、债务付息支出</t>
  </si>
  <si>
    <t>二十二、债务发行费用支出</t>
  </si>
  <si>
    <t>表五：2017年各县市（园区）财政收入完成情况</t>
  </si>
  <si>
    <t>2017年执行数</t>
  </si>
  <si>
    <t>玛纳斯县</t>
  </si>
  <si>
    <t>呼图壁县</t>
  </si>
  <si>
    <t>昌吉市</t>
  </si>
  <si>
    <t>阜康市</t>
  </si>
  <si>
    <t>吉木萨尔县</t>
  </si>
  <si>
    <t>奇台县</t>
  </si>
  <si>
    <t>木垒县</t>
  </si>
  <si>
    <t>昌吉国家农业科技园区</t>
  </si>
  <si>
    <t>新疆准东经济技术开发区</t>
  </si>
  <si>
    <t>表六：2017年各县市（园区）财政支出完成情况</t>
  </si>
  <si>
    <t>表七：2017年自治州一般公共预算收支预计平衡情况</t>
  </si>
  <si>
    <t>收入</t>
  </si>
  <si>
    <t>预计完成数</t>
  </si>
  <si>
    <t>支出</t>
  </si>
  <si>
    <t>一般公共预算收入本年完成</t>
  </si>
  <si>
    <t>一般公共预算支出本年完成</t>
  </si>
  <si>
    <t xml:space="preserve"> 上级补助收入</t>
  </si>
  <si>
    <t xml:space="preserve">   上解支出</t>
  </si>
  <si>
    <t xml:space="preserve">  （一）返还性收入  </t>
  </si>
  <si>
    <t xml:space="preserve">      体制上解支出</t>
  </si>
  <si>
    <t xml:space="preserve">    1、增值税和消费税税收返还   </t>
  </si>
  <si>
    <t xml:space="preserve">      专项上解支出</t>
  </si>
  <si>
    <t xml:space="preserve">    2、所得税基数返还</t>
  </si>
  <si>
    <t xml:space="preserve">    3、增值税五五分享税收返还收入</t>
  </si>
  <si>
    <t xml:space="preserve">  （二）一般性转移支付收入</t>
  </si>
  <si>
    <t xml:space="preserve">    1、体制补助收入</t>
  </si>
  <si>
    <t xml:space="preserve">    2、均衡性转移支付补助收入</t>
  </si>
  <si>
    <t xml:space="preserve">    3、县级基本财力保障机制奖补资金收入</t>
  </si>
  <si>
    <t xml:space="preserve">    4、结算补助收入</t>
  </si>
  <si>
    <t xml:space="preserve">    5、企业事业单位划转补助收入</t>
  </si>
  <si>
    <t xml:space="preserve">    6、成品油税费改革转移支付补助收入</t>
  </si>
  <si>
    <t xml:space="preserve">    7、基层公检法司转移支付收入</t>
  </si>
  <si>
    <t xml:space="preserve">    8、城乡义务教育转移支付收入</t>
  </si>
  <si>
    <t xml:space="preserve">    9、基本养老金转移支付收入</t>
  </si>
  <si>
    <t xml:space="preserve">    9、城乡居民医疗保险转移支付收入</t>
  </si>
  <si>
    <t xml:space="preserve">    10、农村综合改革转移支付收入</t>
  </si>
  <si>
    <t xml:space="preserve">    11、产粮（油）大县奖励资金收入</t>
  </si>
  <si>
    <t xml:space="preserve">    12、重点生态功能区转移支付收入</t>
  </si>
  <si>
    <t xml:space="preserve">    13、固定数额补助收入</t>
  </si>
  <si>
    <t xml:space="preserve">    14、革命老区转移支付收入</t>
  </si>
  <si>
    <t xml:space="preserve">    15、民族地区转移支付收入</t>
  </si>
  <si>
    <t xml:space="preserve">    16、边疆地区转移支付收入</t>
  </si>
  <si>
    <t xml:space="preserve">    17、贫困地区转移支付收入</t>
  </si>
  <si>
    <t xml:space="preserve">    18、其他一般性转移支付收入</t>
  </si>
  <si>
    <t xml:space="preserve">   （三）专项转移支付收入</t>
  </si>
  <si>
    <t>上年结余收入</t>
  </si>
  <si>
    <t>调出资金</t>
  </si>
  <si>
    <t>调入资金</t>
  </si>
  <si>
    <t xml:space="preserve">  补充预算稳定调节基金</t>
  </si>
  <si>
    <t xml:space="preserve">   调入预算稳定调节基金</t>
  </si>
  <si>
    <t xml:space="preserve">  补充预算周转金</t>
  </si>
  <si>
    <t xml:space="preserve">   从政府性基金预算调入</t>
  </si>
  <si>
    <t xml:space="preserve">  其他调出资金</t>
  </si>
  <si>
    <t xml:space="preserve">   从国有资本经营预算调入</t>
  </si>
  <si>
    <t>地方政府一般债务还本支出</t>
  </si>
  <si>
    <t xml:space="preserve">   从其他资金调入</t>
  </si>
  <si>
    <t>地方政府一般债务转贷支出</t>
  </si>
  <si>
    <t>地方政府一般债务收入</t>
  </si>
  <si>
    <t>年终结余</t>
  </si>
  <si>
    <t>地方政府一般债务转贷收入</t>
  </si>
  <si>
    <t xml:space="preserve">   减：结转下年的支出</t>
  </si>
  <si>
    <t>接受其他地区援助收入</t>
  </si>
  <si>
    <t>总             计</t>
  </si>
  <si>
    <t>总        计</t>
  </si>
  <si>
    <t>表八：2017年自治州本级一般公共预算收支预计平衡情况</t>
  </si>
  <si>
    <t xml:space="preserve">    补助下级支出</t>
  </si>
  <si>
    <t>下级上解收入</t>
  </si>
  <si>
    <t>县市三税分成收入</t>
  </si>
  <si>
    <t>准东与东三县税收分成上解收入</t>
  </si>
  <si>
    <t>收入总计</t>
  </si>
  <si>
    <t>支出总计</t>
  </si>
  <si>
    <t>表九：2018年自治州一般公共预算收入安排情况</t>
  </si>
  <si>
    <t>2017年完成数</t>
  </si>
  <si>
    <t>2018年预算数</t>
  </si>
  <si>
    <t xml:space="preserve">    环境保护税</t>
  </si>
  <si>
    <t>　　捐赠收入</t>
  </si>
  <si>
    <t>表十：2018年自治州一般公共预算支出安排情况</t>
  </si>
  <si>
    <t>2017年 预算数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</si>
  <si>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</si>
  <si>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</si>
  <si>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</si>
  <si>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</si>
  <si>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</si>
  <si>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</si>
  <si>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</si>
  <si>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</si>
  <si>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表十一：2018年自治州本级一般公共预算收入安排情况</t>
  </si>
  <si>
    <t>表十二：2018年自治州本级一般公共预算支出安排情况</t>
  </si>
  <si>
    <t xml:space="preserve">    4、其他税收返还</t>
  </si>
  <si>
    <t>单位：万元</t>
    <phoneticPr fontId="18" type="noConversion"/>
  </si>
  <si>
    <t>项目</t>
    <phoneticPr fontId="18" type="noConversion"/>
  </si>
  <si>
    <t>2016年决算数</t>
    <phoneticPr fontId="18" type="noConversion"/>
  </si>
  <si>
    <t>2017年完成数</t>
    <phoneticPr fontId="18" type="noConversion"/>
  </si>
  <si>
    <t>比上年增（减）%</t>
    <phoneticPr fontId="18" type="noConversion"/>
  </si>
  <si>
    <t>一、返还性支出</t>
    <phoneticPr fontId="18" type="noConversion"/>
  </si>
  <si>
    <t xml:space="preserve">    增值税和消费税税收返还支出 </t>
    <phoneticPr fontId="18" type="noConversion"/>
  </si>
  <si>
    <t xml:space="preserve">    所得税基数返还支出</t>
    <phoneticPr fontId="18" type="noConversion"/>
  </si>
  <si>
    <t>二、一般性转移支付支出</t>
    <phoneticPr fontId="18" type="noConversion"/>
  </si>
  <si>
    <t xml:space="preserve">    体制补助支出</t>
  </si>
  <si>
    <t xml:space="preserve">    均衡性转移支付支出</t>
  </si>
  <si>
    <t xml:space="preserve">    民族和边境地区转移支付支出</t>
    <phoneticPr fontId="18" type="noConversion"/>
  </si>
  <si>
    <t xml:space="preserve">    县级基本财力保障机制奖补资金支出</t>
  </si>
  <si>
    <t xml:space="preserve">    结算补助支出</t>
  </si>
  <si>
    <t xml:space="preserve">    资源枯竭型城市转移支付补助支出</t>
  </si>
  <si>
    <t xml:space="preserve">    企业事业单位划转补助支出</t>
  </si>
  <si>
    <t xml:space="preserve">    基层公检法司转移支付支出</t>
  </si>
  <si>
    <t xml:space="preserve">    义务教育等转移支付支出</t>
  </si>
  <si>
    <t xml:space="preserve">    基本养老保险和低保等转移支付支出</t>
  </si>
  <si>
    <t xml:space="preserve">    新型农村合作医疗等转移支付支出</t>
    <phoneticPr fontId="18" type="noConversion"/>
  </si>
  <si>
    <t xml:space="preserve">    农村综合改革转移支付支出</t>
  </si>
  <si>
    <t xml:space="preserve">    产粮(油)大县奖励资金支出</t>
  </si>
  <si>
    <t xml:space="preserve">    重点生态功能区转移支付支出</t>
  </si>
  <si>
    <t xml:space="preserve">    固定数额补助支出</t>
  </si>
  <si>
    <t xml:space="preserve">    其他一般性转移支付支出</t>
    <phoneticPr fontId="18" type="noConversion"/>
  </si>
  <si>
    <t>三、专项转移支付</t>
  </si>
  <si>
    <t>自治区本级对各地税收返还和转移支付</t>
    <phoneticPr fontId="18" type="noConversion"/>
  </si>
  <si>
    <t>单位：万元</t>
    <phoneticPr fontId="18" type="noConversion"/>
  </si>
  <si>
    <t>项目</t>
    <phoneticPr fontId="18" type="noConversion"/>
  </si>
  <si>
    <t>2017年       预算数</t>
    <phoneticPr fontId="18" type="noConversion"/>
  </si>
  <si>
    <t>比上年增（减）%</t>
    <phoneticPr fontId="18" type="noConversion"/>
  </si>
  <si>
    <t>工资福利支出</t>
  </si>
  <si>
    <t>基本工资</t>
  </si>
  <si>
    <t>津贴补贴</t>
  </si>
  <si>
    <t>奖金</t>
  </si>
  <si>
    <t>其他社会保障缴费</t>
    <phoneticPr fontId="18" type="noConversion"/>
  </si>
  <si>
    <t>伙食补助费</t>
  </si>
  <si>
    <t>绩效工资</t>
  </si>
  <si>
    <t>机关事业单位基本养老保险缴费</t>
    <phoneticPr fontId="18" type="noConversion"/>
  </si>
  <si>
    <t>职业年金缴费</t>
    <phoneticPr fontId="18" type="noConversion"/>
  </si>
  <si>
    <t>其他工资福利支出</t>
  </si>
  <si>
    <t>商品和服务支出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</si>
  <si>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</si>
  <si>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</si>
  <si>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</si>
  <si>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</si>
  <si>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</si>
  <si>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</si>
  <si>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</si>
  <si>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</si>
  <si>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</si>
  <si>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</si>
  <si>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</si>
  <si>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</si>
  <si>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</si>
  <si>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</si>
  <si>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</si>
  <si>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</si>
  <si>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</si>
  <si>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</si>
  <si>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</si>
  <si>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</si>
  <si>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</si>
  <si>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</si>
  <si>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</si>
  <si>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</si>
  <si>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</si>
  <si>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</si>
  <si>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</si>
  <si>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对个人和家庭补助支出</t>
  </si>
  <si>
    <t>离休费</t>
  </si>
  <si>
    <t>退休费</t>
  </si>
  <si>
    <t>抚恤金</t>
  </si>
  <si>
    <t>生活补助</t>
  </si>
  <si>
    <t>救济费</t>
  </si>
  <si>
    <t>医疗费</t>
  </si>
  <si>
    <t>助学金</t>
  </si>
  <si>
    <t>奖励金</t>
  </si>
  <si>
    <t>生产补贴</t>
  </si>
  <si>
    <t>住房公积金</t>
  </si>
  <si>
    <t>采暖补贴</t>
    <phoneticPr fontId="18" type="noConversion"/>
  </si>
  <si>
    <t>物业服务补贴</t>
    <phoneticPr fontId="18" type="noConversion"/>
  </si>
  <si>
    <t>其他对个人和家庭的补助支出</t>
  </si>
  <si>
    <t>对企事业单位的补贴</t>
  </si>
  <si>
    <t xml:space="preserve">   企业政策性补贴</t>
    <phoneticPr fontId="18" type="noConversion"/>
  </si>
  <si>
    <t>事业单位补贴</t>
  </si>
  <si>
    <t>财政贴息</t>
  </si>
  <si>
    <t>其他对企事业单位的补贴支出</t>
  </si>
  <si>
    <t>转移性支出</t>
  </si>
  <si>
    <t>不同级政府间转移性支出</t>
  </si>
  <si>
    <t>债务利息支出</t>
  </si>
  <si>
    <t>国内债务付息</t>
  </si>
  <si>
    <t>国外债务付息</t>
  </si>
  <si>
    <t>债务还本支出</t>
  </si>
  <si>
    <t xml:space="preserve">    国内债务还本</t>
    <phoneticPr fontId="18" type="noConversion"/>
  </si>
  <si>
    <t xml:space="preserve">    国外债务还本</t>
    <phoneticPr fontId="18" type="noConversion"/>
  </si>
  <si>
    <t>基本建设支出</t>
  </si>
  <si>
    <t>基础设施建设</t>
  </si>
  <si>
    <t>其他基本建设支出</t>
  </si>
  <si>
    <t>其他资本性支出</t>
  </si>
  <si>
    <t>房屋建筑物购建</t>
  </si>
  <si>
    <t>办公设备购置</t>
  </si>
  <si>
    <t>专用设备购置</t>
  </si>
  <si>
    <t>大型修缮</t>
  </si>
  <si>
    <t>信息网络及软件购置更新</t>
  </si>
  <si>
    <t>物资储备</t>
    <phoneticPr fontId="18" type="noConversion"/>
  </si>
  <si>
    <t>公务用车购置</t>
    <phoneticPr fontId="18" type="noConversion"/>
  </si>
  <si>
    <t>其他交通工具购置</t>
  </si>
  <si>
    <t>产权参股</t>
  </si>
  <si>
    <t>其他支出</t>
  </si>
  <si>
    <t>预备费</t>
    <phoneticPr fontId="18" type="noConversion"/>
  </si>
  <si>
    <t>预留</t>
    <phoneticPr fontId="18" type="noConversion"/>
  </si>
  <si>
    <t>对社会保险基金补助</t>
    <phoneticPr fontId="18" type="noConversion"/>
  </si>
  <si>
    <t>一般公共预算支出</t>
    <phoneticPr fontId="18" type="noConversion"/>
  </si>
  <si>
    <t>合计</t>
  </si>
  <si>
    <t>玛纳斯县</t>
    <phoneticPr fontId="18" type="noConversion"/>
  </si>
  <si>
    <t>呼图壁县</t>
    <phoneticPr fontId="18" type="noConversion"/>
  </si>
  <si>
    <t>昌吉市</t>
    <phoneticPr fontId="18" type="noConversion"/>
  </si>
  <si>
    <t>阜康市</t>
    <phoneticPr fontId="18" type="noConversion"/>
  </si>
  <si>
    <t>吉木萨尔县</t>
    <phoneticPr fontId="18" type="noConversion"/>
  </si>
  <si>
    <t>奇台县</t>
    <phoneticPr fontId="18" type="noConversion"/>
  </si>
  <si>
    <t>木垒县</t>
    <phoneticPr fontId="18" type="noConversion"/>
  </si>
  <si>
    <t>昌吉国家农业科技园区</t>
    <phoneticPr fontId="18" type="noConversion"/>
  </si>
  <si>
    <t>新疆准东经济技术开发区</t>
    <phoneticPr fontId="18" type="noConversion"/>
  </si>
  <si>
    <t>返还性支出</t>
    <phoneticPr fontId="18" type="noConversion"/>
  </si>
  <si>
    <t>增值税和消费税税收返还</t>
  </si>
  <si>
    <t>所得税基数返还</t>
  </si>
  <si>
    <t>一般性转移支付支出</t>
    <phoneticPr fontId="18" type="noConversion"/>
  </si>
  <si>
    <t>体制补助</t>
  </si>
  <si>
    <t>均衡性转移支付</t>
  </si>
  <si>
    <t>贫困地区转移支付收入</t>
    <phoneticPr fontId="18" type="noConversion"/>
  </si>
  <si>
    <t>县级基本财力保障机制</t>
  </si>
  <si>
    <t>结算补助</t>
  </si>
  <si>
    <t>企业事业单位划转补助</t>
  </si>
  <si>
    <t>基层公检法司转移支付</t>
  </si>
  <si>
    <t>义务教育转移支付</t>
  </si>
  <si>
    <t>农村综合改革转移支付</t>
    <phoneticPr fontId="18" type="noConversion"/>
  </si>
  <si>
    <t>重点生态功能区转移支付</t>
  </si>
  <si>
    <t>固定数额补助</t>
  </si>
  <si>
    <t>边境转移支付</t>
    <phoneticPr fontId="18" type="noConversion"/>
  </si>
  <si>
    <t>其他一般性转移支付</t>
  </si>
  <si>
    <t>专项转移支付支出</t>
    <phoneticPr fontId="18" type="noConversion"/>
  </si>
  <si>
    <t>合    计</t>
    <phoneticPr fontId="18" type="noConversion"/>
  </si>
  <si>
    <t>说明：为提前通知各地补助数，还有部分补助数额需要在年度预算执行中分配下达各地。</t>
    <phoneticPr fontId="18" type="noConversion"/>
  </si>
  <si>
    <t xml:space="preserve"> </t>
    <phoneticPr fontId="18" type="noConversion"/>
  </si>
  <si>
    <t xml:space="preserve">      行政运行</t>
  </si>
  <si>
    <t xml:space="preserve">      一般行政管理事务</t>
  </si>
  <si>
    <t xml:space="preserve">      机关服务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</si>
  <si>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</si>
  <si>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</si>
  <si>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</si>
  <si>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</si>
  <si>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</si>
  <si>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</si>
  <si>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</si>
  <si>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</si>
  <si>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</si>
  <si>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</si>
  <si>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</si>
  <si>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</si>
  <si>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</si>
  <si>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</si>
  <si>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</si>
  <si>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</si>
  <si>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法制建设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</si>
  <si>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</si>
  <si>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</si>
  <si>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</si>
  <si>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</si>
  <si>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</si>
  <si>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</si>
  <si>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</si>
  <si>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</si>
  <si>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</si>
  <si>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应对气象变化管理事务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</si>
  <si>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</si>
  <si>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</si>
  <si>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</si>
  <si>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</si>
  <si>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</si>
  <si>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</si>
  <si>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</si>
  <si>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</si>
  <si>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</si>
  <si>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</si>
  <si>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</si>
  <si>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</si>
  <si>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</si>
  <si>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</si>
  <si>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</si>
  <si>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</si>
  <si>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</si>
  <si>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</si>
  <si>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</si>
  <si>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</si>
  <si>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</si>
  <si>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</si>
  <si>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</si>
  <si>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</si>
  <si>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</si>
  <si>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</si>
  <si>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</si>
  <si>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收费业务</t>
  </si>
  <si>
    <t xml:space="preserve">      缉私办案</t>
  </si>
  <si>
    <t xml:space="preserve">      口岸电子执法系统建设与维护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</si>
  <si>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</si>
  <si>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</si>
  <si>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</si>
  <si>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</si>
  <si>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军队转业干部安置</t>
  </si>
  <si>
    <t xml:space="preserve">      博士后日常经费</t>
  </si>
  <si>
    <t xml:space="preserve">      引进人才费用</t>
  </si>
  <si>
    <t xml:space="preserve">      公务员考核</t>
  </si>
  <si>
    <t xml:space="preserve">      公务员履职能力提升</t>
  </si>
  <si>
    <t xml:space="preserve">      公务员招考</t>
  </si>
  <si>
    <t xml:space="preserve">      公务员综合管理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</si>
  <si>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</si>
  <si>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</si>
  <si>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</si>
  <si>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</si>
  <si>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</si>
  <si>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</si>
  <si>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</si>
  <si>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</si>
  <si>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</si>
  <si>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</si>
  <si>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</si>
  <si>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</si>
  <si>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</si>
  <si>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</si>
  <si>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</si>
  <si>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</si>
  <si>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</si>
  <si>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</si>
  <si>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</si>
  <si>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</si>
  <si>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</si>
  <si>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</si>
  <si>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</si>
  <si>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执法办案专项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</si>
  <si>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</si>
  <si>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</si>
  <si>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</si>
  <si>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出入境检验检疫行政执法和业务管理</t>
  </si>
  <si>
    <t xml:space="preserve">      出入境检验检疫技术支持</t>
  </si>
  <si>
    <t xml:space="preserve">      质量技术监督行政执法及业务管理</t>
  </si>
  <si>
    <t xml:space="preserve">      质量技术监督技术支持</t>
  </si>
  <si>
    <t xml:space="preserve">      认证认可监督管理</t>
  </si>
  <si>
    <t xml:space="preserve">      标准化管理</t>
  </si>
  <si>
    <t xml:space="preserve">      其他质量技术监督与检验检疫事务支出</t>
  </si>
  <si>
    <t xml:space="preserve">    民族事务</t>
  </si>
  <si>
    <t xml:space="preserve">      民族工作专项</t>
  </si>
  <si>
    <t xml:space="preserve">      其他民族事务支出</t>
  </si>
  <si>
    <t xml:space="preserve">    宗教事务</t>
  </si>
  <si>
    <t xml:space="preserve">      宗教工作专项</t>
  </si>
  <si>
    <t xml:space="preserve">      其他宗教事务支出</t>
  </si>
  <si>
    <t xml:space="preserve">    港澳台侨事务</t>
  </si>
  <si>
    <t xml:space="preserve">      港澳事务</t>
  </si>
  <si>
    <t xml:space="preserve">      台湾事务</t>
  </si>
  <si>
    <t xml:space="preserve">      华侨事务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</si>
  <si>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</si>
  <si>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</si>
  <si>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</si>
  <si>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</si>
  <si>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</si>
  <si>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</si>
  <si>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</si>
  <si>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</si>
  <si>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</si>
  <si>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</si>
  <si>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</si>
  <si>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</si>
  <si>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</si>
  <si>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</si>
  <si>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</si>
  <si>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</si>
  <si>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</si>
  <si>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</si>
  <si>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</si>
  <si>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</si>
  <si>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</si>
  <si>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</si>
  <si>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</si>
  <si>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</si>
  <si>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</si>
  <si>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</si>
  <si>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对外合作与交流</t>
  </si>
  <si>
    <t xml:space="preserve">    其他外交支出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</si>
  <si>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</si>
  <si>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</si>
  <si>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</si>
  <si>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</si>
  <si>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</si>
  <si>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</si>
  <si>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</si>
  <si>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</si>
  <si>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  <phoneticPr fontId="18" type="noConversion"/>
  </si>
  <si>
    <t xml:space="preserve">      其他国防动员支出</t>
  </si>
  <si>
    <t xml:space="preserve">    其他国防支出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</si>
  <si>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</si>
  <si>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</si>
  <si>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</si>
  <si>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</si>
  <si>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</si>
  <si>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</si>
  <si>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</si>
  <si>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</si>
  <si>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</si>
  <si>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</si>
  <si>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 xml:space="preserve">    公安</t>
  </si>
  <si>
    <t xml:space="preserve">      治安管理</t>
  </si>
  <si>
    <t xml:space="preserve">      国内安全保卫</t>
  </si>
  <si>
    <t xml:space="preserve">      刑事侦查</t>
  </si>
  <si>
    <t xml:space="preserve">      经济犯罪侦查</t>
  </si>
  <si>
    <t xml:space="preserve">      出入境管理</t>
  </si>
  <si>
    <t xml:space="preserve">      行动技术管理</t>
  </si>
  <si>
    <t xml:space="preserve">      防范和处理邪教犯罪</t>
  </si>
  <si>
    <t xml:space="preserve">      禁毒管理</t>
  </si>
  <si>
    <t xml:space="preserve">      道路交通管理</t>
  </si>
  <si>
    <t xml:space="preserve">      网络侦控管理</t>
  </si>
  <si>
    <t xml:space="preserve">      反恐怖</t>
  </si>
  <si>
    <t xml:space="preserve">      居民身份证管理</t>
  </si>
  <si>
    <t xml:space="preserve">      网络运行及维护</t>
  </si>
  <si>
    <t xml:space="preserve">      拘押收教场所管理</t>
  </si>
  <si>
    <t xml:space="preserve">      警犬繁育及训养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</si>
  <si>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</si>
  <si>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</si>
  <si>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</si>
  <si>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</si>
  <si>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</si>
  <si>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查办和预防职务犯罪</t>
  </si>
  <si>
    <t xml:space="preserve">      公诉和审判监督</t>
  </si>
  <si>
    <t xml:space="preserve">      侦查监督</t>
  </si>
  <si>
    <t xml:space="preserve">      执行监督</t>
  </si>
  <si>
    <t xml:space="preserve">      控告申诉</t>
  </si>
  <si>
    <t xml:space="preserve">      “两房”建设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</si>
  <si>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</si>
  <si>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</si>
  <si>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</si>
  <si>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</si>
  <si>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</si>
  <si>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</si>
  <si>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</si>
  <si>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</si>
  <si>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</si>
  <si>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</si>
  <si>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</si>
  <si>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司法统一考试</t>
  </si>
  <si>
    <t xml:space="preserve">      仲裁</t>
  </si>
  <si>
    <t xml:space="preserve">      社区矫正</t>
  </si>
  <si>
    <t xml:space="preserve">      司法鉴定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</si>
  <si>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</si>
  <si>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</si>
  <si>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</si>
  <si>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</si>
  <si>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</si>
  <si>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</si>
  <si>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</si>
  <si>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</si>
  <si>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</si>
  <si>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</si>
  <si>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</si>
  <si>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</si>
  <si>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</si>
  <si>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</si>
  <si>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</si>
  <si>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</si>
  <si>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专项缉私活动支出</t>
  </si>
  <si>
    <t xml:space="preserve">      缉私情报</t>
  </si>
  <si>
    <t xml:space="preserve">      禁毒及缉毒</t>
  </si>
  <si>
    <t xml:space="preserve">      其他缉私警察支出</t>
  </si>
  <si>
    <t xml:space="preserve">    海警</t>
  </si>
  <si>
    <t xml:space="preserve">      公安现役基本支出</t>
  </si>
  <si>
    <t xml:space="preserve">      一般管理事务</t>
  </si>
  <si>
    <t xml:space="preserve">      维权执法业务</t>
  </si>
  <si>
    <t xml:space="preserve">      装备建设和运行维护</t>
  </si>
  <si>
    <t xml:space="preserve">      信息化建设及运行维护</t>
    <phoneticPr fontId="18" type="noConversion"/>
  </si>
  <si>
    <t xml:space="preserve">      基础设施建设及维护</t>
  </si>
  <si>
    <t xml:space="preserve">      其他海警支出</t>
  </si>
  <si>
    <t xml:space="preserve">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</si>
  <si>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</si>
  <si>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</si>
  <si>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</si>
  <si>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</si>
  <si>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</si>
  <si>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</si>
  <si>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</si>
  <si>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</si>
  <si>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</si>
  <si>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</si>
  <si>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</si>
  <si>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</si>
  <si>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</si>
  <si>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</si>
  <si>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</si>
  <si>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</si>
  <si>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</si>
  <si>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</si>
  <si>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</si>
  <si>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</si>
  <si>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</si>
  <si>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</si>
  <si>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</si>
  <si>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</si>
  <si>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</si>
  <si>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</si>
  <si>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</si>
  <si>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</si>
  <si>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</si>
  <si>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</si>
  <si>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</si>
  <si>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</si>
  <si>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</si>
  <si>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</si>
  <si>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</si>
  <si>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</si>
  <si>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</si>
  <si>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</si>
  <si>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</si>
  <si>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</si>
  <si>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</si>
  <si>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</si>
  <si>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</si>
  <si>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</si>
  <si>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</si>
  <si>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</si>
  <si>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</si>
  <si>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</si>
  <si>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</si>
  <si>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</si>
  <si>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</si>
  <si>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</si>
  <si>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</si>
  <si>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</si>
  <si>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</si>
  <si>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</si>
  <si>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</si>
  <si>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</si>
  <si>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</si>
  <si>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</si>
  <si>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</si>
  <si>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</si>
  <si>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</si>
  <si>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</si>
  <si>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</si>
  <si>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</si>
  <si>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</si>
  <si>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</si>
  <si>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</si>
  <si>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</si>
  <si>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</si>
  <si>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</si>
  <si>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</si>
  <si>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</si>
  <si>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</si>
  <si>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</si>
  <si>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</si>
  <si>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</si>
  <si>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</si>
  <si>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</si>
  <si>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</si>
  <si>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</si>
  <si>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</si>
  <si>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</si>
  <si>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</si>
  <si>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</si>
  <si>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</si>
  <si>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</si>
  <si>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</si>
  <si>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</si>
  <si>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</si>
  <si>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</si>
  <si>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</si>
  <si>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</si>
  <si>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</si>
  <si>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</si>
  <si>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</si>
  <si>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</si>
  <si>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</si>
  <si>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</si>
  <si>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</si>
  <si>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</si>
  <si>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</si>
  <si>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</si>
  <si>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</si>
  <si>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</si>
  <si>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</si>
  <si>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</si>
  <si>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其他文化支出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</si>
  <si>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</si>
  <si>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</si>
  <si>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</si>
  <si>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</si>
  <si>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</si>
  <si>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</si>
  <si>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</si>
  <si>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</si>
  <si>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</si>
  <si>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</si>
  <si>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</si>
  <si>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</si>
  <si>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</si>
  <si>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新闻出版广播影视</t>
  </si>
  <si>
    <t xml:space="preserve">      广播</t>
  </si>
  <si>
    <t xml:space="preserve">      电视</t>
  </si>
  <si>
    <t xml:space="preserve">      电影</t>
  </si>
  <si>
    <t xml:space="preserve">      新闻通讯</t>
  </si>
  <si>
    <t xml:space="preserve">      出版发行</t>
  </si>
  <si>
    <t xml:space="preserve">      版权管理</t>
  </si>
  <si>
    <t xml:space="preserve">      其他新闻出版广播影视支出</t>
  </si>
  <si>
    <t xml:space="preserve">    其他文化体育与传媒支出</t>
  </si>
  <si>
    <t xml:space="preserve">      宣传文化发展专项支出</t>
  </si>
  <si>
    <t xml:space="preserve">      文化产业发展专项支出</t>
  </si>
  <si>
    <t xml:space="preserve">      其他文化体育与传媒支出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</si>
  <si>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</si>
  <si>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</si>
  <si>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</si>
  <si>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</si>
  <si>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</si>
  <si>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</si>
  <si>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</si>
  <si>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</si>
  <si>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</si>
  <si>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</si>
  <si>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</si>
  <si>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</si>
  <si>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</si>
  <si>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</si>
  <si>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</si>
  <si>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</si>
  <si>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</si>
  <si>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</si>
  <si>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</si>
  <si>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</si>
  <si>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</si>
  <si>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</si>
  <si>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</si>
  <si>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</si>
  <si>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</si>
  <si>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</si>
  <si>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</si>
  <si>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</si>
  <si>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</si>
  <si>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</si>
  <si>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</si>
  <si>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</si>
  <si>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</si>
  <si>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</si>
  <si>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</si>
  <si>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</si>
  <si>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</si>
  <si>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</si>
  <si>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</si>
  <si>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</si>
  <si>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</si>
  <si>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</si>
  <si>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</si>
  <si>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</si>
  <si>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</si>
  <si>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</si>
  <si>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</si>
  <si>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</si>
  <si>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</si>
  <si>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</si>
  <si>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</si>
  <si>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</si>
  <si>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</si>
  <si>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</si>
  <si>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</si>
  <si>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</si>
  <si>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</si>
  <si>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</si>
  <si>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</si>
  <si>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</si>
  <si>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</si>
  <si>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</si>
  <si>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</si>
  <si>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</si>
  <si>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</si>
  <si>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</si>
  <si>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</si>
  <si>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</si>
  <si>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</si>
  <si>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</si>
  <si>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</si>
  <si>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</si>
  <si>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</si>
  <si>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</si>
  <si>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</si>
  <si>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</si>
  <si>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</si>
  <si>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</si>
  <si>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</si>
  <si>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</si>
  <si>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</si>
  <si>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</si>
  <si>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</si>
  <si>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</si>
  <si>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</si>
  <si>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</si>
  <si>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</si>
  <si>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</si>
  <si>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</si>
  <si>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</si>
  <si>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</si>
  <si>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</si>
  <si>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</si>
  <si>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</si>
  <si>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</si>
  <si>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</si>
  <si>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</si>
  <si>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</si>
  <si>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</si>
  <si>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</si>
  <si>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</si>
  <si>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其他社会保障和就业支出</t>
  </si>
  <si>
    <t xml:space="preserve">    医疗卫生与计划生育管理事务</t>
  </si>
  <si>
    <t xml:space="preserve">      其他医疗卫生与计划生育管理事务支出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</si>
  <si>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</si>
  <si>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</si>
  <si>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</si>
  <si>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</si>
  <si>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</si>
  <si>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</si>
  <si>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</si>
  <si>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</si>
  <si>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</si>
  <si>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</si>
  <si>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</si>
  <si>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</si>
  <si>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</si>
  <si>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</si>
  <si>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</si>
  <si>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</si>
  <si>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</si>
  <si>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</si>
  <si>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</si>
  <si>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</si>
  <si>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</si>
  <si>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</si>
  <si>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</si>
  <si>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</si>
  <si>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</si>
  <si>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</si>
  <si>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</si>
  <si>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</si>
  <si>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</si>
  <si>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</si>
  <si>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</si>
  <si>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</si>
  <si>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</si>
  <si>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</si>
  <si>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</si>
  <si>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</si>
  <si>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食品和药品监督管理事务</t>
  </si>
  <si>
    <t xml:space="preserve">      药品事务</t>
  </si>
  <si>
    <t xml:space="preserve">      化妆品事务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</si>
  <si>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</si>
  <si>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</si>
  <si>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</si>
  <si>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</si>
  <si>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</si>
  <si>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</si>
  <si>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</si>
  <si>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</si>
  <si>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</si>
  <si>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  <phoneticPr fontId="18" type="noConversion"/>
  </si>
  <si>
    <t xml:space="preserve">      财政对城乡居民基本医疗保险基金的补助</t>
  </si>
  <si>
    <t xml:space="preserve">      财政对新型农村合作医疗基金的补助</t>
  </si>
  <si>
    <t xml:space="preserve">      财政对城镇居民基本医疗保险基金的补助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</si>
  <si>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</si>
  <si>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</si>
  <si>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</si>
  <si>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</si>
  <si>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</si>
  <si>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</si>
  <si>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</si>
  <si>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</si>
  <si>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其他医疗卫生与计划生育支出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</si>
  <si>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</si>
  <si>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</si>
  <si>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</si>
  <si>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</si>
  <si>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</si>
  <si>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</si>
  <si>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</si>
  <si>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</si>
  <si>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</si>
  <si>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</si>
  <si>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</si>
  <si>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</si>
  <si>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</si>
  <si>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</si>
  <si>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</si>
  <si>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</si>
  <si>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</si>
  <si>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</si>
  <si>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</si>
  <si>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</si>
  <si>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</si>
  <si>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</si>
  <si>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</si>
  <si>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</si>
  <si>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</si>
  <si>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</si>
  <si>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</si>
  <si>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</si>
  <si>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</si>
  <si>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  <phoneticPr fontId="18" type="noConversion"/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</si>
  <si>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</si>
  <si>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</si>
  <si>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</si>
  <si>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</si>
  <si>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</si>
  <si>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</si>
  <si>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</si>
  <si>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</si>
  <si>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</si>
  <si>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</si>
  <si>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</si>
  <si>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</si>
  <si>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</si>
  <si>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</si>
  <si>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</si>
  <si>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</si>
  <si>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环境监测与信息</t>
  </si>
  <si>
    <t xml:space="preserve">      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</si>
  <si>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</si>
  <si>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</si>
  <si>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</si>
  <si>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</si>
  <si>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</si>
  <si>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</si>
  <si>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</si>
  <si>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</si>
  <si>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</si>
  <si>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</si>
  <si>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</si>
  <si>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</si>
  <si>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</si>
  <si>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</si>
  <si>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</si>
  <si>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</si>
  <si>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</si>
  <si>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</si>
  <si>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</si>
  <si>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</si>
  <si>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</si>
  <si>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工程建设标准规范编制与监管</t>
  </si>
  <si>
    <t xml:space="preserve">        工程建设管理</t>
  </si>
  <si>
    <t xml:space="preserve">        市政公用行业市场监管</t>
  </si>
  <si>
    <t xml:space="preserve">        国家重点风景区规划与保护</t>
  </si>
  <si>
    <t xml:space="preserve">        住宅建设与房地产市场监管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</si>
  <si>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</si>
  <si>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</si>
  <si>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</si>
  <si>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</si>
  <si>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</si>
  <si>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</si>
  <si>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</si>
  <si>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建设市场管理与监督</t>
  </si>
  <si>
    <t xml:space="preserve">      其他城乡社区支出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</si>
  <si>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</si>
  <si>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</si>
  <si>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</si>
  <si>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</si>
  <si>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</si>
  <si>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</si>
  <si>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</si>
  <si>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</si>
  <si>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</si>
  <si>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对外交流与合作</t>
  </si>
  <si>
    <t xml:space="preserve">        防灾救灾</t>
  </si>
  <si>
    <t xml:space="preserve">        稳定农民收入补贴</t>
  </si>
  <si>
    <t xml:space="preserve">        农业结构调整补贴</t>
  </si>
  <si>
    <t xml:space="preserve">        农业生产支持补贴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</si>
  <si>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</si>
  <si>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</si>
  <si>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</si>
  <si>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</si>
  <si>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</si>
  <si>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</si>
  <si>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</si>
  <si>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</si>
  <si>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</si>
  <si>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林业事业机构</t>
  </si>
  <si>
    <t xml:space="preserve">        森林培育</t>
  </si>
  <si>
    <t xml:space="preserve">        林业技术推广</t>
  </si>
  <si>
    <t xml:space="preserve">        森林资源管理</t>
  </si>
  <si>
    <t xml:space="preserve">        森林资源监测</t>
  </si>
  <si>
    <t xml:space="preserve">        森林生态效益补偿</t>
  </si>
  <si>
    <t xml:space="preserve">        林业自然保护区</t>
  </si>
  <si>
    <t xml:space="preserve">        动植物保护</t>
  </si>
  <si>
    <t xml:space="preserve">        湿地保护</t>
  </si>
  <si>
    <t xml:space="preserve">        林业执法与监督</t>
  </si>
  <si>
    <t xml:space="preserve">        林业检疫检测</t>
  </si>
  <si>
    <t xml:space="preserve">        防沙治沙</t>
  </si>
  <si>
    <t xml:space="preserve">        林业质量安全</t>
  </si>
  <si>
    <t xml:space="preserve">        林业工程与项目管理</t>
  </si>
  <si>
    <t xml:space="preserve">        林业对外合作与交流</t>
  </si>
  <si>
    <t xml:space="preserve">        林业产业化</t>
  </si>
  <si>
    <t xml:space="preserve">        信息管理</t>
  </si>
  <si>
    <t xml:space="preserve">        林业政策制定与宣传</t>
  </si>
  <si>
    <t xml:space="preserve">        林业资金审计稽查</t>
  </si>
  <si>
    <t xml:space="preserve">        林区公共支出</t>
  </si>
  <si>
    <t xml:space="preserve">        林业贷款贴息</t>
  </si>
  <si>
    <t xml:space="preserve">        成品油价格改革对林业的补贴</t>
  </si>
  <si>
    <t xml:space="preserve">        林业防灾减灾</t>
  </si>
  <si>
    <t xml:space="preserve">        其他林业支出</t>
  </si>
  <si>
    <t xml:space="preserve">      水利</t>
  </si>
  <si>
    <t xml:space="preserve">        水利行业业务管理</t>
  </si>
  <si>
    <t xml:space="preserve">        水利工程建设</t>
  </si>
  <si>
    <t xml:space="preserve">        水利工程运行与维护</t>
  </si>
  <si>
    <t xml:space="preserve">        长江黄河等流域管理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</si>
  <si>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</si>
  <si>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</si>
  <si>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</si>
  <si>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</si>
  <si>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</si>
  <si>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</si>
  <si>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</si>
  <si>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</si>
  <si>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</si>
  <si>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</si>
  <si>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国际河流治理与管理</t>
  </si>
  <si>
    <t xml:space="preserve">        江河湖库水系综合整治</t>
  </si>
  <si>
    <t xml:space="preserve">        大中型水库移民后期扶持专项支出</t>
  </si>
  <si>
    <t xml:space="preserve">        水利安全监督</t>
  </si>
  <si>
    <t xml:space="preserve">        砂石资源费支出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</si>
  <si>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</si>
  <si>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</si>
  <si>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</si>
  <si>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南水北调</t>
  </si>
  <si>
    <t xml:space="preserve">        南水北调工程建设</t>
  </si>
  <si>
    <t xml:space="preserve">        政策研究与信息管理</t>
  </si>
  <si>
    <t xml:space="preserve">        工程稽查</t>
  </si>
  <si>
    <t xml:space="preserve">        前期工作</t>
  </si>
  <si>
    <t xml:space="preserve">        南水北调技术推广</t>
  </si>
  <si>
    <t xml:space="preserve">        环境、移民及水资源管理与保护</t>
  </si>
  <si>
    <t xml:space="preserve">        其他南水北调支出</t>
  </si>
  <si>
    <t xml:space="preserve">      扶贫</t>
  </si>
  <si>
    <t xml:space="preserve">        农村基础设施建设</t>
  </si>
  <si>
    <t xml:space="preserve">        生产发展</t>
  </si>
  <si>
    <t xml:space="preserve">        社会发展</t>
  </si>
  <si>
    <t xml:space="preserve">        扶贫贷款奖补和贴息</t>
  </si>
  <si>
    <t xml:space="preserve">       “三西”农业建设专项补助</t>
  </si>
  <si>
    <t xml:space="preserve">        扶贫事业机构</t>
  </si>
  <si>
    <t xml:space="preserve">        其他扶贫支出</t>
  </si>
  <si>
    <t xml:space="preserve">      农业综合开发</t>
  </si>
  <si>
    <t xml:space="preserve">        机构运行</t>
  </si>
  <si>
    <t xml:space="preserve">        土地治理</t>
  </si>
  <si>
    <t xml:space="preserve">        产业化发展</t>
    <phoneticPr fontId="18" type="noConversion"/>
  </si>
  <si>
    <t xml:space="preserve">        创新示范</t>
    <phoneticPr fontId="18" type="noConversion"/>
  </si>
  <si>
    <t xml:space="preserve">        其他农业综合开发支出</t>
  </si>
  <si>
    <t xml:space="preserve">      农村综合改革</t>
  </si>
  <si>
    <t xml:space="preserve">        对村级一事一议的补助</t>
  </si>
  <si>
    <t xml:space="preserve">        国有农场办社会职能改革补助</t>
  </si>
  <si>
    <t xml:space="preserve">        对村民委员会和村党支部的补助</t>
  </si>
  <si>
    <t xml:space="preserve">        对村集体经济组织的补助</t>
  </si>
  <si>
    <t xml:space="preserve">        农村综合改革示范试点补助</t>
  </si>
  <si>
    <t xml:space="preserve">        其他农村综合改革支出</t>
  </si>
  <si>
    <t xml:space="preserve">      普惠金融发展支出</t>
  </si>
  <si>
    <t xml:space="preserve">        支持农村金融机构</t>
  </si>
  <si>
    <t xml:space="preserve">        涉农贷款增量奖励</t>
  </si>
  <si>
    <t xml:space="preserve">        农业保险保费补贴</t>
  </si>
  <si>
    <t xml:space="preserve">        创业担保贷款贴息</t>
  </si>
  <si>
    <t xml:space="preserve">        补充创业担保贷款基金</t>
  </si>
  <si>
    <t xml:space="preserve">        其他普惠金融发展支出</t>
  </si>
  <si>
    <t xml:space="preserve">      目标价格补贴</t>
  </si>
  <si>
    <t xml:space="preserve">        棉花目标价格补贴</t>
  </si>
  <si>
    <t xml:space="preserve">        大豆目标价格补贴</t>
  </si>
  <si>
    <t xml:space="preserve">        其他目标价格补贴</t>
  </si>
  <si>
    <t xml:space="preserve">      其他农林水支出</t>
    <phoneticPr fontId="18" type="noConversion"/>
  </si>
  <si>
    <t xml:space="preserve">        化解其他公益性乡村债务支出</t>
  </si>
  <si>
    <t xml:space="preserve">        其他农林水支出</t>
    <phoneticPr fontId="18" type="noConversion"/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</si>
  <si>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</si>
  <si>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</si>
  <si>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</si>
  <si>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</si>
  <si>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</si>
  <si>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公路还贷专项</t>
  </si>
  <si>
    <t xml:space="preserve">        公路运输管理</t>
  </si>
  <si>
    <t xml:space="preserve">        公路和运输技术标准化建设</t>
  </si>
  <si>
    <t xml:space="preserve">        港口设施</t>
  </si>
  <si>
    <t xml:space="preserve">        航道维护</t>
  </si>
  <si>
    <t xml:space="preserve">        船舶检验</t>
  </si>
  <si>
    <t xml:space="preserve">        救助打捞</t>
  </si>
  <si>
    <t xml:space="preserve">        内河运输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</si>
  <si>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</si>
  <si>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</si>
  <si>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</si>
  <si>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</si>
  <si>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</si>
  <si>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</si>
  <si>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</si>
  <si>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铁路运输</t>
  </si>
  <si>
    <t xml:space="preserve">        铁路路网建设</t>
  </si>
  <si>
    <t xml:space="preserve">        铁路还贷专项</t>
  </si>
  <si>
    <t xml:space="preserve">        铁路安全</t>
  </si>
  <si>
    <t xml:space="preserve">        铁路专项运输</t>
  </si>
  <si>
    <t xml:space="preserve">        行业监管</t>
  </si>
  <si>
    <t xml:space="preserve">        其他铁路运输支出</t>
  </si>
  <si>
    <t xml:space="preserve">      民用航空运输</t>
  </si>
  <si>
    <t xml:space="preserve">        机场建设</t>
  </si>
  <si>
    <t xml:space="preserve">        空管系统建设</t>
  </si>
  <si>
    <t xml:space="preserve">        民航还贷专项支出</t>
  </si>
  <si>
    <t xml:space="preserve">        民用航空安全</t>
  </si>
  <si>
    <t xml:space="preserve">        民航专项运输</t>
  </si>
  <si>
    <t xml:space="preserve">        其他民用航空运输支出</t>
  </si>
  <si>
    <t xml:space="preserve">      成品油价格改革对交通运输的补贴</t>
  </si>
  <si>
    <t xml:space="preserve">        对城市公交的补贴</t>
  </si>
  <si>
    <t xml:space="preserve">        对农村道路客运的补贴</t>
  </si>
  <si>
    <t xml:space="preserve">        对出租车的补贴</t>
  </si>
  <si>
    <t xml:space="preserve">        成品油价格改革补贴其他支出</t>
  </si>
  <si>
    <t xml:space="preserve">      邮政业支出</t>
  </si>
  <si>
    <t xml:space="preserve">        邮政普遍服务与特殊服务</t>
  </si>
  <si>
    <t xml:space="preserve">        其他邮政业支出</t>
  </si>
  <si>
    <t xml:space="preserve">      车辆购置税支出</t>
  </si>
  <si>
    <t xml:space="preserve">        车辆购置税用于公路等基础设施建设支出</t>
  </si>
  <si>
    <t xml:space="preserve">        车辆购置税用于农村公路建设支出</t>
  </si>
  <si>
    <t xml:space="preserve">        车辆购置税用于老旧汽车报废更新补贴</t>
  </si>
  <si>
    <t xml:space="preserve">        车辆购置税其他支出</t>
  </si>
  <si>
    <t xml:space="preserve">      其他交通运输支出</t>
  </si>
  <si>
    <t xml:space="preserve">        公共交通运营补助</t>
  </si>
  <si>
    <t xml:space="preserve">        其他交通运输支出</t>
  </si>
  <si>
    <t xml:space="preserve">      资源勘探开发</t>
  </si>
  <si>
    <t xml:space="preserve">        煤炭勘探开采和洗选</t>
  </si>
  <si>
    <t xml:space="preserve">        石油和天然气勘探开采</t>
  </si>
  <si>
    <t xml:space="preserve">        黑色金属矿勘探和采选</t>
  </si>
  <si>
    <t xml:space="preserve">        有色金属矿勘探和采选</t>
  </si>
  <si>
    <t xml:space="preserve">        非金属矿勘探和采选</t>
  </si>
  <si>
    <t xml:space="preserve">        其他资源勘探业支出</t>
  </si>
  <si>
    <t xml:space="preserve">      制造业</t>
  </si>
  <si>
    <t xml:space="preserve">        纺织业</t>
  </si>
  <si>
    <t xml:space="preserve">        医药制造业</t>
  </si>
  <si>
    <t xml:space="preserve">        非金属矿物制品业</t>
  </si>
  <si>
    <t xml:space="preserve">        通信设备、计算机及其他电子设备制造业</t>
  </si>
  <si>
    <t xml:space="preserve">        交通运输设备制造业</t>
  </si>
  <si>
    <t xml:space="preserve">        电气机械及器材制造业</t>
  </si>
  <si>
    <t xml:space="preserve">        工艺品及其他制造业</t>
  </si>
  <si>
    <t xml:space="preserve">        石油加工、炼焦及核燃料加工业</t>
  </si>
  <si>
    <t xml:space="preserve">        化学原料及化学制品制造业</t>
  </si>
  <si>
    <t xml:space="preserve">        黑色金属冶炼及压延加工业</t>
  </si>
  <si>
    <t xml:space="preserve">        有色金属冶炼及压延加工业</t>
  </si>
  <si>
    <t xml:space="preserve">        其他制造业支出</t>
  </si>
  <si>
    <t xml:space="preserve">      建筑业</t>
  </si>
  <si>
    <t xml:space="preserve">        其他建筑业支出</t>
  </si>
  <si>
    <t xml:space="preserve">      工业和信息产业监管</t>
  </si>
  <si>
    <t xml:space="preserve">        战备应急</t>
  </si>
  <si>
    <t xml:space="preserve">        信息安全建设</t>
  </si>
  <si>
    <t xml:space="preserve">        专用通信</t>
  </si>
  <si>
    <t xml:space="preserve">        无线电监管</t>
  </si>
  <si>
    <t xml:space="preserve">        工业和信息产业战略研究与标准制定</t>
  </si>
  <si>
    <t xml:space="preserve">        工业和信息产业支持</t>
  </si>
  <si>
    <t xml:space="preserve">        电子专项工程</t>
  </si>
  <si>
    <t xml:space="preserve">        技术基础研究</t>
  </si>
  <si>
    <t xml:space="preserve">        其他工业和信息产业监管支出</t>
  </si>
  <si>
    <t xml:space="preserve">      安全生产监管</t>
  </si>
  <si>
    <t xml:space="preserve">        安全监管监察专项</t>
  </si>
  <si>
    <t xml:space="preserve">        应急救援支出</t>
  </si>
  <si>
    <t xml:space="preserve">        煤炭安全</t>
  </si>
  <si>
    <t xml:space="preserve">        其他安全生产监管支出</t>
  </si>
  <si>
    <t xml:space="preserve">      国有资产监管</t>
  </si>
  <si>
    <t xml:space="preserve">        国有企业监事会专项</t>
  </si>
  <si>
    <t xml:space="preserve">        其他国有资产监管支出</t>
  </si>
  <si>
    <t xml:space="preserve">      支持中小企业发展和管理支出</t>
  </si>
  <si>
    <t xml:space="preserve">        科技型中小企业技术创新基金</t>
  </si>
  <si>
    <t xml:space="preserve">        中小企业发展专项</t>
  </si>
  <si>
    <t xml:space="preserve">        其他支持中小企业发展和管理支出</t>
  </si>
  <si>
    <t xml:space="preserve">      其他资源勘探信息等支出</t>
  </si>
  <si>
    <t xml:space="preserve">        黄金事务</t>
  </si>
  <si>
    <t xml:space="preserve">        建设项目贷款贴息</t>
  </si>
  <si>
    <t xml:space="preserve">        技术改造支出</t>
  </si>
  <si>
    <t xml:space="preserve">        中药材扶持资金支出</t>
  </si>
  <si>
    <t xml:space="preserve">        重点产业振兴和技术改造项目贷款贴息</t>
  </si>
  <si>
    <t xml:space="preserve">        其他资源勘探信息等支出</t>
  </si>
  <si>
    <t xml:space="preserve">      商业流通事务</t>
  </si>
  <si>
    <t xml:space="preserve">        食品流通安全补贴</t>
  </si>
  <si>
    <t xml:space="preserve">        市场监测及信息管理</t>
  </si>
  <si>
    <t xml:space="preserve">        民贸企业补贴</t>
  </si>
  <si>
    <t xml:space="preserve">        民贸民品贷款贴息</t>
  </si>
  <si>
    <t xml:space="preserve">        其他商业流通事务支出</t>
  </si>
  <si>
    <t xml:space="preserve">      旅游业管理与服务支出</t>
  </si>
  <si>
    <t xml:space="preserve">        旅游宣传</t>
  </si>
  <si>
    <t xml:space="preserve">        旅游行业业务管理</t>
  </si>
  <si>
    <t xml:space="preserve">        其他旅游业管理与服务支出</t>
  </si>
  <si>
    <t xml:space="preserve">      涉外发展服务支出</t>
  </si>
  <si>
    <t xml:space="preserve">        外商投资环境建设补助资金</t>
  </si>
  <si>
    <t xml:space="preserve">        其他涉外发展服务支出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</si>
  <si>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</si>
  <si>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</si>
  <si>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</si>
  <si>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 xml:space="preserve">      金融部门行政支出</t>
  </si>
  <si>
    <t xml:space="preserve">        安全防卫</t>
  </si>
  <si>
    <t xml:space="preserve">        金融部门其他行政支出</t>
  </si>
  <si>
    <t xml:space="preserve">      金融发展支出</t>
  </si>
  <si>
    <t xml:space="preserve">        政策性银行亏损补贴</t>
    <phoneticPr fontId="18" type="noConversion"/>
  </si>
  <si>
    <t xml:space="preserve">        商业银行贷款贴息</t>
  </si>
  <si>
    <t xml:space="preserve">        补充资本金</t>
  </si>
  <si>
    <t xml:space="preserve">        风险基金补助</t>
  </si>
  <si>
    <t xml:space="preserve">        其他金融发展支出</t>
  </si>
  <si>
    <t xml:space="preserve">      其他金融支出</t>
  </si>
  <si>
    <t xml:space="preserve">      一般公共服务</t>
  </si>
  <si>
    <t xml:space="preserve">      教育</t>
  </si>
  <si>
    <t xml:space="preserve">      文化体育与传媒</t>
  </si>
  <si>
    <t xml:space="preserve">      医疗卫生</t>
  </si>
  <si>
    <t xml:space="preserve">      节能环保</t>
  </si>
  <si>
    <t xml:space="preserve">      交通运输</t>
  </si>
  <si>
    <t xml:space="preserve">      住房保障</t>
  </si>
  <si>
    <t xml:space="preserve">      其他支出</t>
  </si>
  <si>
    <t xml:space="preserve">      国土资源事务</t>
  </si>
  <si>
    <t xml:space="preserve">        国土资源规划及管理</t>
  </si>
  <si>
    <t xml:space="preserve">        土地资源调查</t>
  </si>
  <si>
    <t xml:space="preserve">        土地资源利用与保护</t>
  </si>
  <si>
    <t xml:space="preserve">        国土资源社会公益服务</t>
  </si>
  <si>
    <t xml:space="preserve">        国土资源行业业务管理</t>
  </si>
  <si>
    <t xml:space="preserve">        国土资源调查</t>
  </si>
  <si>
    <t xml:space="preserve">        国土整治</t>
  </si>
  <si>
    <t xml:space="preserve">        地质灾害防治</t>
  </si>
  <si>
    <t xml:space="preserve">        土地资源储备支出</t>
  </si>
  <si>
    <t xml:space="preserve">        地质矿产资源与环境调查</t>
    <phoneticPr fontId="18" type="noConversion"/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</si>
  <si>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</si>
  <si>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</si>
  <si>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</si>
  <si>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</si>
  <si>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t xml:space="preserve">        其他国土资源事务支出</t>
  </si>
  <si>
    <t xml:space="preserve">      海洋管理事务</t>
  </si>
  <si>
    <t xml:space="preserve">        海域使用管理</t>
  </si>
  <si>
    <t xml:space="preserve">        海洋环境保护与监测</t>
  </si>
  <si>
    <t xml:space="preserve">        海洋调查评价</t>
  </si>
  <si>
    <t xml:space="preserve">        海洋权益维护</t>
  </si>
  <si>
    <t xml:space="preserve">        海洋执法监察</t>
  </si>
  <si>
    <t xml:space="preserve">        海洋防灾减灾</t>
  </si>
  <si>
    <t xml:space="preserve">        海洋卫星</t>
  </si>
  <si>
    <t xml:space="preserve">        极地考察</t>
  </si>
  <si>
    <t xml:space="preserve">        海洋矿产资源勘探研究</t>
  </si>
  <si>
    <t xml:space="preserve">        海港航标维护</t>
  </si>
  <si>
    <t xml:space="preserve">        海水淡化</t>
  </si>
  <si>
    <t xml:space="preserve">        无居民海岛使用金支出</t>
  </si>
  <si>
    <t xml:space="preserve">        海岛和海域保护</t>
  </si>
  <si>
    <t xml:space="preserve">        其他海洋管理事务支出</t>
  </si>
  <si>
    <t xml:space="preserve">      测绘事务</t>
  </si>
  <si>
    <t xml:space="preserve">        基础测绘</t>
  </si>
  <si>
    <t xml:space="preserve">        航空摄影</t>
  </si>
  <si>
    <t xml:space="preserve">        测绘工程建设</t>
  </si>
  <si>
    <t xml:space="preserve">        其他测绘事务支出</t>
  </si>
  <si>
    <t xml:space="preserve">      地震事务</t>
  </si>
  <si>
    <t xml:space="preserve">        地震监测</t>
  </si>
  <si>
    <t xml:space="preserve">        地震预测预报</t>
  </si>
  <si>
    <t xml:space="preserve">        地震灾害预防</t>
  </si>
  <si>
    <t xml:space="preserve">        地震应急救援</t>
  </si>
  <si>
    <t xml:space="preserve">        地震环境探察</t>
  </si>
  <si>
    <t xml:space="preserve">        防震减灾信息管理</t>
  </si>
  <si>
    <t xml:space="preserve">        防震减灾基础管理</t>
  </si>
  <si>
    <t xml:space="preserve">        地震事业机构</t>
  </si>
  <si>
    <t xml:space="preserve">        其他地震事务支出</t>
  </si>
  <si>
    <t xml:space="preserve">      气象事务</t>
  </si>
  <si>
    <t xml:space="preserve">        气象事业机构</t>
  </si>
  <si>
    <t xml:space="preserve">        气象探测</t>
  </si>
  <si>
    <t xml:space="preserve">        气象信息传输及管理</t>
  </si>
  <si>
    <t xml:space="preserve">        气象预报预测</t>
  </si>
  <si>
    <t xml:space="preserve">        气象服务</t>
  </si>
  <si>
    <t xml:space="preserve">        气象装备保障维护</t>
  </si>
  <si>
    <t xml:space="preserve">        气象基础设施建设与维修</t>
  </si>
  <si>
    <t xml:space="preserve">        气象卫星</t>
  </si>
  <si>
    <t xml:space="preserve">        气象法规与标准</t>
  </si>
  <si>
    <t xml:space="preserve">        气象资金审计稽查</t>
  </si>
  <si>
    <t xml:space="preserve">        其他气象事务支出</t>
  </si>
  <si>
    <t xml:space="preserve">      其他国土海洋气象等支出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</si>
  <si>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</si>
  <si>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</si>
  <si>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</si>
  <si>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</si>
  <si>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</si>
  <si>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</si>
  <si>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</si>
  <si>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</si>
  <si>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</si>
  <si>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</si>
  <si>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</si>
  <si>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</si>
  <si>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</si>
  <si>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</si>
  <si>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</si>
  <si>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</si>
  <si>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</si>
  <si>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 xml:space="preserve">      粮油事务</t>
  </si>
  <si>
    <t xml:space="preserve">        粮食财务与审计支出</t>
  </si>
  <si>
    <t xml:space="preserve">        粮食信息统计</t>
  </si>
  <si>
    <t xml:space="preserve">        粮食专项业务活动</t>
  </si>
  <si>
    <t xml:space="preserve">        国家粮油差价补贴</t>
  </si>
  <si>
    <t xml:space="preserve">        粮食财务挂账利息补贴</t>
  </si>
  <si>
    <t xml:space="preserve">        粮食财务挂账消化款</t>
  </si>
  <si>
    <t xml:space="preserve">        处理陈化粮补贴</t>
  </si>
  <si>
    <t xml:space="preserve">        粮食风险基金</t>
  </si>
  <si>
    <t xml:space="preserve">        粮油市场调控专项资金</t>
  </si>
  <si>
    <t xml:space="preserve">        其他粮油事务支出</t>
  </si>
  <si>
    <t xml:space="preserve">      物资事务</t>
  </si>
  <si>
    <t xml:space="preserve">        铁路专用线</t>
  </si>
  <si>
    <t xml:space="preserve">        护库武警和民兵支出</t>
  </si>
  <si>
    <t xml:space="preserve">        物资保管与保养</t>
  </si>
  <si>
    <t xml:space="preserve">        专项贷款利息</t>
  </si>
  <si>
    <t xml:space="preserve">        物资转移</t>
  </si>
  <si>
    <t xml:space="preserve">        物资轮换</t>
  </si>
  <si>
    <t xml:space="preserve">        仓库建设</t>
  </si>
  <si>
    <t xml:space="preserve">        仓库安防</t>
  </si>
  <si>
    <t xml:space="preserve">        其他物资事务支出</t>
  </si>
  <si>
    <t xml:space="preserve">      能源储备</t>
  </si>
  <si>
    <t xml:space="preserve">        石油储备支出</t>
  </si>
  <si>
    <t xml:space="preserve">        天然铀能源储备</t>
  </si>
  <si>
    <t xml:space="preserve">        煤炭储备</t>
  </si>
  <si>
    <t xml:space="preserve">        其他能源储备</t>
  </si>
  <si>
    <t xml:space="preserve">      粮油储备</t>
  </si>
  <si>
    <t xml:space="preserve">        储备粮油补贴</t>
    <phoneticPr fontId="18" type="noConversion"/>
  </si>
  <si>
    <t xml:space="preserve">        储备粮油差价补贴</t>
  </si>
  <si>
    <t xml:space="preserve">        储备粮（油）库建设</t>
  </si>
  <si>
    <t xml:space="preserve">        最低收购价政策支出</t>
  </si>
  <si>
    <t xml:space="preserve">        其他粮油储备支出</t>
  </si>
  <si>
    <t xml:space="preserve">      重要商品储备</t>
  </si>
  <si>
    <t xml:space="preserve">        棉花储备</t>
  </si>
  <si>
    <t xml:space="preserve">        食糖储备</t>
  </si>
  <si>
    <t xml:space="preserve">        肉类储备</t>
  </si>
  <si>
    <t xml:space="preserve">        化肥储备</t>
  </si>
  <si>
    <t xml:space="preserve">        农药储备</t>
  </si>
  <si>
    <t xml:space="preserve">        边销茶储备</t>
  </si>
  <si>
    <t xml:space="preserve">        羊毛储备</t>
  </si>
  <si>
    <t xml:space="preserve">        医药储备</t>
  </si>
  <si>
    <t xml:space="preserve">        食盐储备</t>
  </si>
  <si>
    <t xml:space="preserve">        战略物资储备</t>
  </si>
  <si>
    <t xml:space="preserve">        其他重要商品储备支出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</si>
  <si>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</si>
  <si>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</si>
  <si>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</si>
  <si>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</si>
  <si>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</si>
  <si>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 xml:space="preserve">      地方政府一般债务发行费用支出</t>
  </si>
  <si>
    <t>二十四、其他支出</t>
  </si>
  <si>
    <t xml:space="preserve">        年初预留</t>
  </si>
  <si>
    <t xml:space="preserve">        其他支出</t>
  </si>
  <si>
    <t>支出合计</t>
  </si>
  <si>
    <t>表十三：2018年自治州本级一般公共预算支出安排明细</t>
    <phoneticPr fontId="18" type="noConversion"/>
  </si>
  <si>
    <t xml:space="preserve">    人大事务</t>
    <phoneticPr fontId="18" type="noConversion"/>
  </si>
  <si>
    <t xml:space="preserve">      行政运行</t>
    <phoneticPr fontId="18" type="noConversion"/>
  </si>
  <si>
    <t xml:space="preserve">      一般行政管理事务</t>
    <phoneticPr fontId="18" type="noConversion"/>
  </si>
  <si>
    <t xml:space="preserve">      机关服务</t>
    <phoneticPr fontId="18" type="noConversion"/>
  </si>
  <si>
    <t xml:space="preserve">      人大会议</t>
    <phoneticPr fontId="18" type="noConversion"/>
  </si>
  <si>
    <t>一、一般公共服务</t>
    <phoneticPr fontId="18" type="noConversion"/>
  </si>
  <si>
    <t>表十四：2018年自治州一般公共预算收支预计平衡情况</t>
    <phoneticPr fontId="18" type="noConversion"/>
  </si>
  <si>
    <t>上年决算（执行)数</t>
    <phoneticPr fontId="18" type="noConversion"/>
  </si>
  <si>
    <t>预算数</t>
    <phoneticPr fontId="18" type="noConversion"/>
  </si>
  <si>
    <t>备注</t>
    <phoneticPr fontId="18" type="noConversion"/>
  </si>
  <si>
    <t>表十五：2018年自治州本级一般公共预算收支预计平衡情况</t>
    <phoneticPr fontId="18" type="noConversion"/>
  </si>
  <si>
    <t>表十六：2017年自治州本级对各县市补助情况</t>
    <phoneticPr fontId="18" type="noConversion"/>
  </si>
  <si>
    <t>表十七：2018年自治州本级一般公共预算支出经济分类明细表</t>
    <phoneticPr fontId="18" type="noConversion"/>
  </si>
  <si>
    <t>表十八：2018年自治州对各县市转移支付情况表</t>
    <phoneticPr fontId="18" type="noConversion"/>
  </si>
  <si>
    <t>2018年       预算数</t>
    <phoneticPr fontId="18" type="noConversion"/>
  </si>
  <si>
    <t>预算数较决算（执行）数增（减）</t>
    <phoneticPr fontId="18" type="noConversion"/>
  </si>
</sst>
</file>

<file path=xl/styles.xml><?xml version="1.0" encoding="utf-8"?>
<styleSheet xmlns="http://schemas.openxmlformats.org/spreadsheetml/2006/main">
  <numFmts count="9">
    <numFmt numFmtId="176" formatCode="_ * #,##0_ ;_ * \-#,##0_ ;_ * &quot;-&quot;??_ ;_ @_ "/>
    <numFmt numFmtId="177" formatCode="* #,##0.00;* \-#,##0.00;* &quot;-&quot;??;@"/>
    <numFmt numFmtId="178" formatCode="_-* #,##0.00_-;\-* #,##0.00_-;_-* &quot;-&quot;??_-;_-@_-"/>
    <numFmt numFmtId="179" formatCode="0_ "/>
    <numFmt numFmtId="180" formatCode="0.0_ "/>
    <numFmt numFmtId="181" formatCode="0.0%"/>
    <numFmt numFmtId="182" formatCode="0.00_ ;[Red]\-0.00\ "/>
    <numFmt numFmtId="183" formatCode="0_);[Red]\(0\)"/>
    <numFmt numFmtId="184" formatCode="0_ ;[Red]\-0\ "/>
  </numFmts>
  <fonts count="24">
    <font>
      <sz val="12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b/>
      <sz val="16"/>
      <name val="宋体"/>
      <charset val="134"/>
    </font>
    <font>
      <sz val="10"/>
      <name val="方正书宋简体"/>
      <charset val="134"/>
    </font>
    <font>
      <b/>
      <sz val="10"/>
      <name val="方正书宋简体"/>
      <charset val="134"/>
    </font>
    <font>
      <sz val="12"/>
      <color indexed="12"/>
      <name val="宋体"/>
      <charset val="134"/>
    </font>
    <font>
      <b/>
      <sz val="16"/>
      <name val="宋体"/>
      <charset val="134"/>
    </font>
    <font>
      <sz val="8"/>
      <name val="宋体"/>
      <charset val="134"/>
    </font>
    <font>
      <b/>
      <sz val="11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0"/>
      <name val="方正黑体简体"/>
      <charset val="134"/>
    </font>
    <font>
      <b/>
      <sz val="10"/>
      <name val="宋体"/>
      <charset val="134"/>
    </font>
    <font>
      <sz val="11"/>
      <color indexed="10"/>
      <name val="宋体"/>
      <charset val="134"/>
    </font>
    <font>
      <sz val="10"/>
      <name val="宋体"/>
      <charset val="134"/>
    </font>
    <font>
      <b/>
      <sz val="10"/>
      <name val="Arial"/>
      <family val="2"/>
    </font>
    <font>
      <sz val="11"/>
      <name val="仿宋_GB2312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10"/>
      <color indexed="10"/>
      <name val="宋体"/>
      <charset val="134"/>
    </font>
    <font>
      <b/>
      <sz val="14"/>
      <name val="宋体"/>
      <charset val="13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mediumGray">
        <fgColor indexed="9"/>
        <bgColor indexed="75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9" fillId="0" borderId="0"/>
    <xf numFmtId="178" fontId="19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</cellStyleXfs>
  <cellXfs count="200">
    <xf numFmtId="0" fontId="0" fillId="0" borderId="0" xfId="0">
      <alignment vertical="center"/>
    </xf>
    <xf numFmtId="0" fontId="1" fillId="0" borderId="0" xfId="6" applyFont="1" applyAlignment="1">
      <alignment vertical="center"/>
    </xf>
    <xf numFmtId="0" fontId="19" fillId="0" borderId="0" xfId="6" applyAlignment="1">
      <alignment vertical="center"/>
    </xf>
    <xf numFmtId="0" fontId="19" fillId="0" borderId="0" xfId="6"/>
    <xf numFmtId="0" fontId="4" fillId="0" borderId="1" xfId="6" applyFont="1" applyBorder="1" applyAlignment="1">
      <alignment vertical="center"/>
    </xf>
    <xf numFmtId="0" fontId="5" fillId="0" borderId="1" xfId="6" applyFont="1" applyBorder="1" applyAlignment="1">
      <alignment vertical="center"/>
    </xf>
    <xf numFmtId="0" fontId="4" fillId="0" borderId="1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 wrapText="1"/>
    </xf>
    <xf numFmtId="0" fontId="19" fillId="0" borderId="0" xfId="6" applyBorder="1" applyAlignment="1">
      <alignment vertical="center"/>
    </xf>
    <xf numFmtId="0" fontId="4" fillId="0" borderId="0" xfId="5" applyFont="1" applyBorder="1" applyAlignment="1">
      <alignment horizontal="left" vertical="center"/>
    </xf>
    <xf numFmtId="176" fontId="4" fillId="0" borderId="5" xfId="7" applyNumberFormat="1" applyFont="1" applyBorder="1" applyAlignment="1">
      <alignment vertical="center"/>
    </xf>
    <xf numFmtId="176" fontId="4" fillId="0" borderId="6" xfId="7" applyNumberFormat="1" applyFont="1" applyBorder="1" applyAlignment="1">
      <alignment vertical="center"/>
    </xf>
    <xf numFmtId="0" fontId="4" fillId="0" borderId="0" xfId="5" applyFont="1" applyFill="1" applyBorder="1" applyAlignment="1">
      <alignment horizontal="left" vertical="center"/>
    </xf>
    <xf numFmtId="176" fontId="4" fillId="0" borderId="7" xfId="7" applyNumberFormat="1" applyFont="1" applyFill="1" applyBorder="1" applyAlignment="1">
      <alignment vertical="center"/>
    </xf>
    <xf numFmtId="1" fontId="4" fillId="0" borderId="0" xfId="5" applyNumberFormat="1" applyFont="1" applyFill="1" applyBorder="1" applyAlignment="1">
      <alignment vertical="center"/>
    </xf>
    <xf numFmtId="176" fontId="4" fillId="0" borderId="8" xfId="7" applyNumberFormat="1" applyFont="1" applyFill="1" applyBorder="1" applyAlignment="1">
      <alignment vertical="center"/>
    </xf>
    <xf numFmtId="1" fontId="4" fillId="0" borderId="0" xfId="5" applyNumberFormat="1" applyFont="1" applyFill="1" applyBorder="1" applyAlignment="1">
      <alignment horizontal="left" vertical="center"/>
    </xf>
    <xf numFmtId="0" fontId="6" fillId="0" borderId="0" xfId="6" applyFont="1" applyAlignment="1">
      <alignment vertical="center"/>
    </xf>
    <xf numFmtId="0" fontId="4" fillId="0" borderId="0" xfId="5" applyNumberFormat="1" applyFont="1" applyFill="1" applyBorder="1" applyAlignment="1">
      <alignment horizontal="left"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Border="1" applyAlignment="1">
      <alignment vertical="center"/>
    </xf>
    <xf numFmtId="176" fontId="4" fillId="0" borderId="7" xfId="7" applyNumberFormat="1" applyFont="1" applyBorder="1" applyAlignment="1">
      <alignment vertical="center"/>
    </xf>
    <xf numFmtId="176" fontId="4" fillId="0" borderId="8" xfId="7" applyNumberFormat="1" applyFont="1" applyBorder="1" applyAlignment="1">
      <alignment vertical="center"/>
    </xf>
    <xf numFmtId="0" fontId="5" fillId="0" borderId="1" xfId="5" applyFont="1" applyBorder="1" applyAlignment="1">
      <alignment horizontal="center" vertical="center"/>
    </xf>
    <xf numFmtId="176" fontId="5" fillId="0" borderId="9" xfId="7" applyNumberFormat="1" applyFont="1" applyBorder="1" applyAlignment="1">
      <alignment vertical="center"/>
    </xf>
    <xf numFmtId="176" fontId="5" fillId="0" borderId="10" xfId="7" applyNumberFormat="1" applyFont="1" applyBorder="1" applyAlignment="1">
      <alignment vertical="center"/>
    </xf>
    <xf numFmtId="176" fontId="19" fillId="0" borderId="0" xfId="6" applyNumberFormat="1" applyAlignment="1">
      <alignment vertical="center"/>
    </xf>
    <xf numFmtId="0" fontId="19" fillId="0" borderId="0" xfId="6" applyFill="1"/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179" fontId="4" fillId="0" borderId="8" xfId="0" applyNumberFormat="1" applyFont="1" applyBorder="1" applyAlignment="1">
      <alignment horizontal="right" vertical="center"/>
    </xf>
    <xf numFmtId="180" fontId="4" fillId="0" borderId="8" xfId="0" applyNumberFormat="1" applyFont="1" applyBorder="1" applyAlignment="1">
      <alignment horizontal="right" vertical="center"/>
    </xf>
    <xf numFmtId="179" fontId="8" fillId="0" borderId="0" xfId="0" applyNumberFormat="1" applyFont="1" applyBorder="1">
      <alignment vertical="center"/>
    </xf>
    <xf numFmtId="179" fontId="0" fillId="0" borderId="0" xfId="0" applyNumberFormat="1" applyFont="1" applyBorder="1">
      <alignment vertical="center"/>
    </xf>
    <xf numFmtId="0" fontId="4" fillId="0" borderId="0" xfId="0" applyFont="1" applyFill="1" applyBorder="1">
      <alignment vertical="center"/>
    </xf>
    <xf numFmtId="180" fontId="0" fillId="0" borderId="0" xfId="0" applyNumberFormat="1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180" fontId="4" fillId="0" borderId="8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9" xfId="0" applyNumberFormat="1" applyFont="1" applyBorder="1">
      <alignment vertical="center"/>
    </xf>
    <xf numFmtId="180" fontId="5" fillId="0" borderId="10" xfId="0" applyNumberFormat="1" applyFont="1" applyBorder="1" applyAlignment="1">
      <alignment horizontal="right" vertical="center"/>
    </xf>
    <xf numFmtId="180" fontId="9" fillId="0" borderId="0" xfId="0" applyNumberFormat="1" applyFont="1" applyBorder="1">
      <alignment vertical="center"/>
    </xf>
    <xf numFmtId="179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0" fillId="0" borderId="0" xfId="0" applyFont="1">
      <alignment vertical="center"/>
    </xf>
    <xf numFmtId="179" fontId="0" fillId="0" borderId="0" xfId="0" applyNumberForma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5" fillId="0" borderId="11" xfId="0" applyFont="1" applyBorder="1">
      <alignment vertical="center"/>
    </xf>
    <xf numFmtId="0" fontId="5" fillId="0" borderId="7" xfId="0" applyNumberFormat="1" applyFont="1" applyBorder="1" applyAlignment="1">
      <alignment horizontal="right" vertical="center"/>
    </xf>
    <xf numFmtId="180" fontId="5" fillId="0" borderId="8" xfId="0" applyNumberFormat="1" applyFont="1" applyBorder="1">
      <alignment vertical="center"/>
    </xf>
    <xf numFmtId="0" fontId="4" fillId="0" borderId="12" xfId="4" applyNumberFormat="1" applyFont="1" applyFill="1" applyBorder="1" applyAlignment="1" applyProtection="1">
      <alignment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9" xfId="0" applyFont="1" applyBorder="1">
      <alignment vertical="center"/>
    </xf>
    <xf numFmtId="180" fontId="5" fillId="0" borderId="10" xfId="0" applyNumberFormat="1" applyFont="1" applyBorder="1">
      <alignment vertical="center"/>
    </xf>
    <xf numFmtId="0" fontId="11" fillId="0" borderId="0" xfId="0" applyFont="1" applyFill="1" applyBorder="1" applyAlignment="1">
      <alignment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9" fontId="4" fillId="0" borderId="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right" vertical="center"/>
    </xf>
    <xf numFmtId="179" fontId="0" fillId="0" borderId="0" xfId="0" applyNumberFormat="1" applyFont="1" applyFill="1" applyBorder="1" applyAlignment="1">
      <alignment horizontal="right" vertical="center"/>
    </xf>
    <xf numFmtId="179" fontId="0" fillId="0" borderId="0" xfId="0" applyNumberFormat="1" applyFont="1">
      <alignment vertical="center"/>
    </xf>
    <xf numFmtId="0" fontId="4" fillId="0" borderId="8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12" fillId="0" borderId="2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0" xfId="0" applyFill="1" applyBorder="1">
      <alignment vertical="center"/>
    </xf>
    <xf numFmtId="181" fontId="5" fillId="0" borderId="7" xfId="0" applyNumberFormat="1" applyFont="1" applyBorder="1" applyAlignment="1">
      <alignment horizontal="right" vertical="center"/>
    </xf>
    <xf numFmtId="181" fontId="4" fillId="0" borderId="7" xfId="0" applyNumberFormat="1" applyFont="1" applyBorder="1" applyAlignment="1">
      <alignment horizontal="right" vertical="center"/>
    </xf>
    <xf numFmtId="181" fontId="5" fillId="0" borderId="9" xfId="0" applyNumberFormat="1" applyFont="1" applyBorder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5" fillId="0" borderId="9" xfId="0" applyFont="1" applyBorder="1" applyAlignment="1">
      <alignment horizontal="right" vertical="center"/>
    </xf>
    <xf numFmtId="0" fontId="11" fillId="0" borderId="13" xfId="0" applyFont="1" applyBorder="1">
      <alignment vertical="center"/>
    </xf>
    <xf numFmtId="0" fontId="11" fillId="0" borderId="0" xfId="0" applyFont="1" applyBorder="1">
      <alignment vertical="center"/>
    </xf>
    <xf numFmtId="0" fontId="5" fillId="0" borderId="7" xfId="0" applyFont="1" applyBorder="1">
      <alignment vertical="center"/>
    </xf>
    <xf numFmtId="181" fontId="5" fillId="0" borderId="7" xfId="0" applyNumberFormat="1" applyFont="1" applyBorder="1">
      <alignment vertical="center"/>
    </xf>
    <xf numFmtId="181" fontId="4" fillId="0" borderId="7" xfId="0" applyNumberFormat="1" applyFont="1" applyBorder="1">
      <alignment vertical="center"/>
    </xf>
    <xf numFmtId="0" fontId="19" fillId="0" borderId="0" xfId="2">
      <alignment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9" fillId="0" borderId="13" xfId="2" applyFont="1" applyBorder="1">
      <alignment vertical="center"/>
    </xf>
    <xf numFmtId="179" fontId="15" fillId="0" borderId="5" xfId="2" applyNumberFormat="1" applyFont="1" applyBorder="1" applyAlignment="1">
      <alignment horizontal="right" vertical="center"/>
    </xf>
    <xf numFmtId="179" fontId="15" fillId="0" borderId="13" xfId="2" applyNumberFormat="1" applyFont="1" applyBorder="1">
      <alignment vertical="center"/>
    </xf>
    <xf numFmtId="180" fontId="15" fillId="0" borderId="8" xfId="2" applyNumberFormat="1" applyFont="1" applyBorder="1" applyAlignment="1">
      <alignment horizontal="right" vertical="center"/>
    </xf>
    <xf numFmtId="0" fontId="11" fillId="0" borderId="0" xfId="2" applyFont="1" applyBorder="1">
      <alignment vertical="center"/>
    </xf>
    <xf numFmtId="3" fontId="15" fillId="2" borderId="7" xfId="3" applyNumberFormat="1" applyFont="1" applyFill="1" applyBorder="1" applyAlignment="1" applyProtection="1">
      <alignment horizontal="right" vertical="center"/>
    </xf>
    <xf numFmtId="179" fontId="15" fillId="0" borderId="0" xfId="2" applyNumberFormat="1" applyFont="1" applyBorder="1">
      <alignment vertical="center"/>
    </xf>
    <xf numFmtId="0" fontId="9" fillId="0" borderId="0" xfId="2" applyFont="1" applyFill="1" applyBorder="1">
      <alignment vertical="center"/>
    </xf>
    <xf numFmtId="179" fontId="15" fillId="0" borderId="7" xfId="2" applyNumberFormat="1" applyFont="1" applyBorder="1">
      <alignment vertical="center"/>
    </xf>
    <xf numFmtId="0" fontId="11" fillId="0" borderId="12" xfId="2" applyFont="1" applyBorder="1">
      <alignment vertical="center"/>
    </xf>
    <xf numFmtId="179" fontId="15" fillId="0" borderId="8" xfId="2" applyNumberFormat="1" applyFont="1" applyBorder="1">
      <alignment vertical="center"/>
    </xf>
    <xf numFmtId="0" fontId="11" fillId="0" borderId="12" xfId="2" applyFont="1" applyFill="1" applyBorder="1">
      <alignment vertical="center"/>
    </xf>
    <xf numFmtId="179" fontId="15" fillId="0" borderId="8" xfId="2" applyNumberFormat="1" applyFont="1" applyBorder="1" applyAlignment="1">
      <alignment horizontal="right" vertical="center"/>
    </xf>
    <xf numFmtId="0" fontId="9" fillId="0" borderId="12" xfId="2" applyFont="1" applyBorder="1">
      <alignment vertical="center"/>
    </xf>
    <xf numFmtId="179" fontId="15" fillId="0" borderId="0" xfId="2" applyNumberFormat="1" applyFont="1" applyBorder="1" applyAlignment="1">
      <alignment horizontal="right" vertical="center"/>
    </xf>
    <xf numFmtId="0" fontId="15" fillId="0" borderId="12" xfId="2" applyFont="1" applyBorder="1" applyAlignment="1">
      <alignment horizontal="right" vertical="center"/>
    </xf>
    <xf numFmtId="0" fontId="15" fillId="0" borderId="7" xfId="2" applyFont="1" applyBorder="1">
      <alignment vertical="center"/>
    </xf>
    <xf numFmtId="0" fontId="9" fillId="0" borderId="1" xfId="2" applyFont="1" applyFill="1" applyBorder="1" applyAlignment="1">
      <alignment horizontal="center" vertical="center"/>
    </xf>
    <xf numFmtId="179" fontId="15" fillId="0" borderId="9" xfId="2" applyNumberFormat="1" applyFont="1" applyBorder="1">
      <alignment vertical="center"/>
    </xf>
    <xf numFmtId="180" fontId="15" fillId="0" borderId="10" xfId="2" applyNumberFormat="1" applyFont="1" applyBorder="1" applyAlignment="1">
      <alignment horizontal="right" vertical="center"/>
    </xf>
    <xf numFmtId="179" fontId="19" fillId="0" borderId="0" xfId="2" applyNumberFormat="1">
      <alignment vertical="center"/>
    </xf>
    <xf numFmtId="0" fontId="19" fillId="0" borderId="0" xfId="2" applyBorder="1">
      <alignment vertical="center"/>
    </xf>
    <xf numFmtId="0" fontId="7" fillId="0" borderId="0" xfId="2" applyFont="1" applyAlignment="1">
      <alignment horizontal="center" vertical="center"/>
    </xf>
    <xf numFmtId="0" fontId="19" fillId="0" borderId="0" xfId="2" applyAlignment="1">
      <alignment horizontal="right" vertical="center"/>
    </xf>
    <xf numFmtId="0" fontId="19" fillId="0" borderId="0" xfId="2" applyBorder="1" applyAlignment="1">
      <alignment horizontal="center" vertical="center" wrapText="1"/>
    </xf>
    <xf numFmtId="0" fontId="11" fillId="0" borderId="11" xfId="2" applyFont="1" applyBorder="1">
      <alignment vertical="center"/>
    </xf>
    <xf numFmtId="180" fontId="15" fillId="0" borderId="6" xfId="2" applyNumberFormat="1" applyFont="1" applyBorder="1" applyAlignment="1">
      <alignment horizontal="right" vertical="center"/>
    </xf>
    <xf numFmtId="179" fontId="19" fillId="0" borderId="0" xfId="2" applyNumberFormat="1" applyFont="1" applyBorder="1">
      <alignment vertical="center"/>
    </xf>
    <xf numFmtId="0" fontId="11" fillId="0" borderId="12" xfId="2" applyFont="1" applyBorder="1" applyAlignment="1">
      <alignment horizontal="left" vertical="center" indent="1"/>
    </xf>
    <xf numFmtId="179" fontId="15" fillId="0" borderId="7" xfId="2" applyNumberFormat="1" applyFont="1" applyBorder="1" applyAlignment="1">
      <alignment horizontal="right" vertical="center"/>
    </xf>
    <xf numFmtId="0" fontId="11" fillId="0" borderId="12" xfId="2" applyFont="1" applyFill="1" applyBorder="1" applyAlignment="1">
      <alignment horizontal="left" vertical="center" indent="1"/>
    </xf>
    <xf numFmtId="180" fontId="19" fillId="0" borderId="0" xfId="2" applyNumberFormat="1" applyFont="1" applyBorder="1">
      <alignment vertical="center"/>
    </xf>
    <xf numFmtId="180" fontId="15" fillId="0" borderId="0" xfId="2" applyNumberFormat="1" applyFont="1" applyBorder="1" applyAlignment="1">
      <alignment horizontal="right" vertical="center"/>
    </xf>
    <xf numFmtId="0" fontId="11" fillId="0" borderId="0" xfId="2" applyFont="1" applyBorder="1" applyAlignment="1">
      <alignment horizontal="left" vertical="center" indent="1"/>
    </xf>
    <xf numFmtId="0" fontId="11" fillId="0" borderId="12" xfId="2" applyNumberFormat="1" applyFont="1" applyFill="1" applyBorder="1" applyAlignment="1">
      <alignment horizontal="left" vertical="center"/>
    </xf>
    <xf numFmtId="0" fontId="11" fillId="0" borderId="12" xfId="2" applyFont="1" applyBorder="1" applyAlignment="1">
      <alignment horizontal="left" vertical="center"/>
    </xf>
    <xf numFmtId="0" fontId="9" fillId="0" borderId="14" xfId="2" applyFont="1" applyFill="1" applyBorder="1" applyAlignment="1">
      <alignment horizontal="center" vertical="center"/>
    </xf>
    <xf numFmtId="179" fontId="15" fillId="0" borderId="9" xfId="2" applyNumberFormat="1" applyFont="1" applyBorder="1" applyAlignment="1">
      <alignment horizontal="right" vertical="center"/>
    </xf>
    <xf numFmtId="0" fontId="21" fillId="0" borderId="0" xfId="2" applyFont="1" applyAlignment="1">
      <alignment vertical="center" wrapText="1"/>
    </xf>
    <xf numFmtId="179" fontId="19" fillId="0" borderId="0" xfId="2" applyNumberFormat="1" applyFont="1" applyBorder="1" applyAlignment="1">
      <alignment horizontal="right" vertical="center"/>
    </xf>
    <xf numFmtId="0" fontId="19" fillId="0" borderId="0" xfId="2" applyBorder="1" applyAlignment="1">
      <alignment horizontal="center" vertical="center"/>
    </xf>
    <xf numFmtId="0" fontId="19" fillId="0" borderId="0" xfId="2" applyAlignment="1">
      <alignment horizontal="center" vertical="center"/>
    </xf>
    <xf numFmtId="0" fontId="15" fillId="0" borderId="0" xfId="2" applyFont="1" applyBorder="1" applyAlignment="1">
      <alignment horizontal="right" vertical="center"/>
    </xf>
    <xf numFmtId="0" fontId="15" fillId="0" borderId="15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182" fontId="15" fillId="0" borderId="2" xfId="2" applyNumberFormat="1" applyFont="1" applyBorder="1" applyAlignment="1">
      <alignment horizontal="center" vertical="center" wrapText="1"/>
    </xf>
    <xf numFmtId="0" fontId="19" fillId="0" borderId="0" xfId="2" applyAlignment="1">
      <alignment horizontal="center" vertical="center" wrapText="1"/>
    </xf>
    <xf numFmtId="0" fontId="13" fillId="0" borderId="13" xfId="2" applyFont="1" applyBorder="1" applyAlignment="1">
      <alignment horizontal="left" vertical="center" wrapText="1"/>
    </xf>
    <xf numFmtId="1" fontId="13" fillId="0" borderId="7" xfId="2" applyNumberFormat="1" applyFont="1" applyBorder="1" applyAlignment="1">
      <alignment horizontal="right" vertical="center" wrapText="1"/>
    </xf>
    <xf numFmtId="1" fontId="13" fillId="0" borderId="8" xfId="2" applyNumberFormat="1" applyFont="1" applyBorder="1" applyAlignment="1">
      <alignment horizontal="right" vertical="center" wrapText="1"/>
    </xf>
    <xf numFmtId="182" fontId="13" fillId="0" borderId="8" xfId="2" applyNumberFormat="1" applyFont="1" applyBorder="1" applyAlignment="1">
      <alignment horizontal="right" vertical="center"/>
    </xf>
    <xf numFmtId="0" fontId="1" fillId="0" borderId="0" xfId="2" applyFont="1">
      <alignment vertical="center"/>
    </xf>
    <xf numFmtId="0" fontId="15" fillId="0" borderId="0" xfId="2" applyFont="1" applyBorder="1" applyAlignment="1">
      <alignment horizontal="left" vertical="center" wrapText="1" indent="1"/>
    </xf>
    <xf numFmtId="1" fontId="15" fillId="0" borderId="7" xfId="2" applyNumberFormat="1" applyFont="1" applyBorder="1" applyAlignment="1">
      <alignment horizontal="right" vertical="center" wrapText="1"/>
    </xf>
    <xf numFmtId="183" fontId="15" fillId="0" borderId="7" xfId="2" applyNumberFormat="1" applyFont="1" applyFill="1" applyBorder="1" applyAlignment="1">
      <alignment vertical="center"/>
    </xf>
    <xf numFmtId="1" fontId="15" fillId="0" borderId="8" xfId="2" applyNumberFormat="1" applyFont="1" applyBorder="1" applyAlignment="1">
      <alignment horizontal="right" vertical="center" wrapText="1"/>
    </xf>
    <xf numFmtId="1" fontId="15" fillId="0" borderId="8" xfId="2" applyNumberFormat="1" applyFont="1" applyBorder="1" applyAlignment="1">
      <alignment horizontal="right" vertical="center"/>
    </xf>
    <xf numFmtId="183" fontId="15" fillId="0" borderId="7" xfId="2" applyNumberFormat="1" applyFont="1" applyBorder="1" applyAlignment="1">
      <alignment vertical="center"/>
    </xf>
    <xf numFmtId="0" fontId="13" fillId="0" borderId="0" xfId="2" applyFont="1" applyBorder="1" applyAlignment="1">
      <alignment vertical="center" wrapText="1"/>
    </xf>
    <xf numFmtId="184" fontId="13" fillId="0" borderId="7" xfId="2" applyNumberFormat="1" applyFont="1" applyBorder="1" applyAlignment="1">
      <alignment horizontal="right" vertical="center"/>
    </xf>
    <xf numFmtId="184" fontId="13" fillId="0" borderId="8" xfId="2" applyNumberFormat="1" applyFont="1" applyBorder="1" applyAlignment="1">
      <alignment horizontal="right" vertical="center"/>
    </xf>
    <xf numFmtId="184" fontId="15" fillId="0" borderId="7" xfId="2" applyNumberFormat="1" applyFont="1" applyBorder="1" applyAlignment="1">
      <alignment horizontal="right" vertical="center"/>
    </xf>
    <xf numFmtId="184" fontId="15" fillId="0" borderId="8" xfId="2" applyNumberFormat="1" applyFont="1" applyBorder="1" applyAlignment="1">
      <alignment horizontal="right" vertical="center"/>
    </xf>
    <xf numFmtId="183" fontId="15" fillId="0" borderId="8" xfId="2" applyNumberFormat="1" applyFont="1" applyFill="1" applyBorder="1" applyAlignment="1">
      <alignment vertical="center"/>
    </xf>
    <xf numFmtId="183" fontId="23" fillId="0" borderId="7" xfId="2" applyNumberFormat="1" applyFont="1" applyFill="1" applyBorder="1" applyAlignment="1"/>
    <xf numFmtId="183" fontId="15" fillId="0" borderId="7" xfId="2" applyNumberFormat="1" applyFont="1" applyFill="1" applyBorder="1" applyAlignment="1"/>
    <xf numFmtId="183" fontId="15" fillId="0" borderId="7" xfId="2" applyNumberFormat="1" applyFont="1" applyBorder="1" applyAlignment="1"/>
    <xf numFmtId="183" fontId="23" fillId="0" borderId="8" xfId="2" applyNumberFormat="1" applyFont="1" applyBorder="1" applyAlignment="1"/>
    <xf numFmtId="0" fontId="13" fillId="0" borderId="1" xfId="2" applyFont="1" applyFill="1" applyBorder="1" applyAlignment="1">
      <alignment horizontal="center" vertical="center"/>
    </xf>
    <xf numFmtId="179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/>
    </xf>
    <xf numFmtId="0" fontId="19" fillId="0" borderId="0" xfId="2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0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1" fillId="0" borderId="0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15" fillId="0" borderId="1" xfId="2" applyFont="1" applyBorder="1" applyAlignment="1">
      <alignment horizontal="right" vertical="center"/>
    </xf>
    <xf numFmtId="0" fontId="19" fillId="0" borderId="1" xfId="2" applyBorder="1" applyAlignment="1">
      <alignment horizontal="right" vertical="center"/>
    </xf>
    <xf numFmtId="0" fontId="22" fillId="0" borderId="0" xfId="2" applyFont="1" applyFill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top" wrapText="1"/>
    </xf>
  </cellXfs>
  <cellStyles count="9">
    <cellStyle name="常规" xfId="0" builtinId="0"/>
    <cellStyle name="常规 2" xfId="1"/>
    <cellStyle name="常规 3" xfId="2"/>
    <cellStyle name="常规 3 2" xfId="3"/>
    <cellStyle name="常规_01" xfId="4"/>
    <cellStyle name="常规_2007年预算" xfId="5"/>
    <cellStyle name="常规_人代会附表_2007年预算" xfId="6"/>
    <cellStyle name="千位分隔" xfId="7" builtinId="3"/>
    <cellStyle name="千位分隔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2/Desktop/&#20154;&#20195;&#20250;/&#19968;&#33324;&#20844;&#20849;&#39044;&#3163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一—全州收入"/>
      <sheetName val="表二—全州支出"/>
      <sheetName val="表三—本级收入"/>
      <sheetName val="表四—本级支出"/>
      <sheetName val="表五-全州平衡"/>
      <sheetName val="表六-州本级平衡."/>
      <sheetName val="表七—对下补助"/>
      <sheetName val="表八-各县收入 "/>
      <sheetName val="表九-各县支出"/>
      <sheetName val="表十—2018年全州收入"/>
      <sheetName val="2018年全州平衡"/>
      <sheetName val="表九—2018年全州支出"/>
      <sheetName val="表十—2018年本级收入"/>
      <sheetName val="2018年州本级平衡"/>
      <sheetName val="表十一—2018年本级支出"/>
      <sheetName val="表十二—支出经济分类"/>
      <sheetName val="表十四—2018年对下补助分地区、项目"/>
      <sheetName val="表十五一明细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315">
          <cell r="D1315">
            <v>356551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0"/>
  <sheetViews>
    <sheetView showGridLines="0" showZeros="0" view="pageBreakPreview" zoomScaleNormal="85" zoomScaleSheetLayoutView="100" workbookViewId="0">
      <selection activeCell="H6" sqref="H6"/>
    </sheetView>
  </sheetViews>
  <sheetFormatPr defaultColWidth="9" defaultRowHeight="15.6"/>
  <cols>
    <col min="1" max="1" width="27.8984375" customWidth="1"/>
    <col min="2" max="2" width="12.69921875" customWidth="1"/>
    <col min="3" max="3" width="10.09765625" customWidth="1"/>
    <col min="4" max="4" width="8" customWidth="1"/>
    <col min="5" max="5" width="11.8984375" customWidth="1"/>
    <col min="6" max="6" width="9.5" customWidth="1"/>
  </cols>
  <sheetData>
    <row r="1" spans="1:6" ht="26.25" customHeight="1">
      <c r="A1" s="182" t="s">
        <v>0</v>
      </c>
      <c r="B1" s="183"/>
      <c r="C1" s="183"/>
      <c r="D1" s="183"/>
      <c r="E1" s="183"/>
      <c r="F1" s="183"/>
    </row>
    <row r="2" spans="1:6" ht="19.5" customHeight="1">
      <c r="A2" s="184" t="s">
        <v>1</v>
      </c>
      <c r="B2" s="185"/>
      <c r="C2" s="185"/>
      <c r="D2" s="185"/>
      <c r="E2" s="185"/>
      <c r="F2" s="185"/>
    </row>
    <row r="3" spans="1:6" ht="51" customHeight="1">
      <c r="A3" s="69" t="s">
        <v>2</v>
      </c>
      <c r="B3" s="71" t="s">
        <v>3</v>
      </c>
      <c r="C3" s="71" t="s">
        <v>4</v>
      </c>
      <c r="D3" s="71" t="s">
        <v>5</v>
      </c>
      <c r="E3" s="70" t="s">
        <v>6</v>
      </c>
      <c r="F3" s="71" t="s">
        <v>7</v>
      </c>
    </row>
    <row r="4" spans="1:6" ht="23.25" customHeight="1">
      <c r="A4" s="64" t="s">
        <v>8</v>
      </c>
      <c r="B4" s="92">
        <f>SUM(B5:B18)</f>
        <v>775294</v>
      </c>
      <c r="C4" s="92">
        <f>SUM(C5:C18)</f>
        <v>798546</v>
      </c>
      <c r="D4" s="93">
        <f>C4/B4</f>
        <v>1.03</v>
      </c>
      <c r="E4" s="92">
        <f>SUM(E5:E18)</f>
        <v>724855</v>
      </c>
      <c r="F4" s="60">
        <f>IF(ISERROR((C4/E4-1)*100),0,(C4/E4-1)*100)</f>
        <v>10.199999999999999</v>
      </c>
    </row>
    <row r="5" spans="1:6" ht="23.25" customHeight="1">
      <c r="A5" s="38" t="s">
        <v>9</v>
      </c>
      <c r="B5" s="65">
        <v>217336</v>
      </c>
      <c r="C5" s="65">
        <v>331885</v>
      </c>
      <c r="D5" s="94">
        <f t="shared" ref="D5:D29" si="0">C5/B5</f>
        <v>1.5269999999999999</v>
      </c>
      <c r="E5" s="65">
        <v>188987</v>
      </c>
      <c r="F5" s="47">
        <f t="shared" ref="F5:F29" si="1">IF(ISERROR((C5/E5-1)*100),0,(C5/E5-1)*100)</f>
        <v>75.599999999999994</v>
      </c>
    </row>
    <row r="6" spans="1:6" ht="23.25" customHeight="1">
      <c r="A6" s="38" t="s">
        <v>10</v>
      </c>
      <c r="B6" s="65">
        <v>1000</v>
      </c>
      <c r="C6" s="65">
        <v>3065</v>
      </c>
      <c r="D6" s="94">
        <f t="shared" si="0"/>
        <v>3.0649999999999999</v>
      </c>
      <c r="E6" s="65">
        <v>80381</v>
      </c>
      <c r="F6" s="47">
        <f t="shared" si="1"/>
        <v>-96.2</v>
      </c>
    </row>
    <row r="7" spans="1:6" ht="23.25" customHeight="1">
      <c r="A7" s="38" t="s">
        <v>11</v>
      </c>
      <c r="B7" s="65">
        <v>110196</v>
      </c>
      <c r="C7" s="65">
        <v>117881</v>
      </c>
      <c r="D7" s="94">
        <f t="shared" si="0"/>
        <v>1.07</v>
      </c>
      <c r="E7" s="65">
        <v>84767</v>
      </c>
      <c r="F7" s="47">
        <f t="shared" si="1"/>
        <v>39.1</v>
      </c>
    </row>
    <row r="8" spans="1:6" ht="23.25" customHeight="1">
      <c r="A8" s="38" t="s">
        <v>12</v>
      </c>
      <c r="B8" s="65">
        <v>41612</v>
      </c>
      <c r="C8" s="65">
        <v>46718</v>
      </c>
      <c r="D8" s="94">
        <f t="shared" si="0"/>
        <v>1.123</v>
      </c>
      <c r="E8" s="65">
        <v>36183</v>
      </c>
      <c r="F8" s="47">
        <f t="shared" si="1"/>
        <v>29.1</v>
      </c>
    </row>
    <row r="9" spans="1:6" ht="23.25" customHeight="1">
      <c r="A9" s="38" t="s">
        <v>13</v>
      </c>
      <c r="B9" s="65">
        <v>17410</v>
      </c>
      <c r="C9" s="65">
        <v>20175</v>
      </c>
      <c r="D9" s="94">
        <f t="shared" si="0"/>
        <v>1.159</v>
      </c>
      <c r="E9" s="65">
        <v>15827</v>
      </c>
      <c r="F9" s="47">
        <f t="shared" si="1"/>
        <v>27.5</v>
      </c>
    </row>
    <row r="10" spans="1:6" ht="23.25" customHeight="1">
      <c r="A10" s="38" t="s">
        <v>14</v>
      </c>
      <c r="B10" s="65">
        <v>32423</v>
      </c>
      <c r="C10" s="65">
        <v>38495</v>
      </c>
      <c r="D10" s="94">
        <f t="shared" si="0"/>
        <v>1.1870000000000001</v>
      </c>
      <c r="E10" s="65">
        <v>28193</v>
      </c>
      <c r="F10" s="47">
        <f t="shared" si="1"/>
        <v>36.5</v>
      </c>
    </row>
    <row r="11" spans="1:6" ht="23.25" customHeight="1">
      <c r="A11" s="38" t="s">
        <v>15</v>
      </c>
      <c r="B11" s="65">
        <v>40715</v>
      </c>
      <c r="C11" s="65">
        <v>43049</v>
      </c>
      <c r="D11" s="94">
        <f t="shared" si="0"/>
        <v>1.0569999999999999</v>
      </c>
      <c r="E11" s="65">
        <v>32572</v>
      </c>
      <c r="F11" s="47">
        <f t="shared" si="1"/>
        <v>32.200000000000003</v>
      </c>
    </row>
    <row r="12" spans="1:6" ht="23.25" customHeight="1">
      <c r="A12" s="38" t="s">
        <v>16</v>
      </c>
      <c r="B12" s="65">
        <v>13750</v>
      </c>
      <c r="C12" s="65">
        <v>16129</v>
      </c>
      <c r="D12" s="94">
        <f t="shared" si="0"/>
        <v>1.173</v>
      </c>
      <c r="E12" s="65">
        <v>13096</v>
      </c>
      <c r="F12" s="47">
        <f t="shared" si="1"/>
        <v>23.2</v>
      </c>
    </row>
    <row r="13" spans="1:6" ht="23.25" customHeight="1">
      <c r="A13" s="38" t="s">
        <v>17</v>
      </c>
      <c r="B13" s="65">
        <v>64141</v>
      </c>
      <c r="C13" s="65">
        <v>58443</v>
      </c>
      <c r="D13" s="94">
        <f t="shared" si="0"/>
        <v>0.91100000000000003</v>
      </c>
      <c r="E13" s="65">
        <v>51315</v>
      </c>
      <c r="F13" s="47">
        <f t="shared" si="1"/>
        <v>13.9</v>
      </c>
    </row>
    <row r="14" spans="1:6" ht="23.25" customHeight="1">
      <c r="A14" s="38" t="s">
        <v>18</v>
      </c>
      <c r="B14" s="65">
        <v>95235</v>
      </c>
      <c r="C14" s="65">
        <v>33719</v>
      </c>
      <c r="D14" s="94">
        <f t="shared" si="0"/>
        <v>0.35399999999999998</v>
      </c>
      <c r="E14" s="65">
        <v>68025</v>
      </c>
      <c r="F14" s="47">
        <f t="shared" si="1"/>
        <v>-50.4</v>
      </c>
    </row>
    <row r="15" spans="1:6" ht="23.25" customHeight="1">
      <c r="A15" s="38" t="s">
        <v>19</v>
      </c>
      <c r="B15" s="65">
        <v>12351</v>
      </c>
      <c r="C15" s="65">
        <v>12705</v>
      </c>
      <c r="D15" s="94">
        <f t="shared" si="0"/>
        <v>1.0289999999999999</v>
      </c>
      <c r="E15" s="65">
        <v>11227</v>
      </c>
      <c r="F15" s="47">
        <f t="shared" si="1"/>
        <v>13.2</v>
      </c>
    </row>
    <row r="16" spans="1:6" ht="23.25" customHeight="1">
      <c r="A16" s="38" t="s">
        <v>20</v>
      </c>
      <c r="B16" s="65">
        <v>78528</v>
      </c>
      <c r="C16" s="65">
        <v>38435</v>
      </c>
      <c r="D16" s="94">
        <f t="shared" si="0"/>
        <v>0.48899999999999999</v>
      </c>
      <c r="E16" s="65">
        <v>68285</v>
      </c>
      <c r="F16" s="47">
        <f t="shared" si="1"/>
        <v>-43.7</v>
      </c>
    </row>
    <row r="17" spans="1:6" ht="23.25" customHeight="1">
      <c r="A17" s="38" t="s">
        <v>21</v>
      </c>
      <c r="B17" s="65">
        <v>50597</v>
      </c>
      <c r="C17" s="65">
        <v>37847</v>
      </c>
      <c r="D17" s="94">
        <f t="shared" si="0"/>
        <v>0.748</v>
      </c>
      <c r="E17" s="65">
        <v>45997</v>
      </c>
      <c r="F17" s="47">
        <f t="shared" si="1"/>
        <v>-17.7</v>
      </c>
    </row>
    <row r="18" spans="1:6" ht="23.25" customHeight="1">
      <c r="A18" s="38" t="s">
        <v>22</v>
      </c>
      <c r="B18" s="65"/>
      <c r="C18" s="65"/>
      <c r="D18" s="94"/>
      <c r="E18" s="65"/>
      <c r="F18" s="47">
        <f t="shared" si="1"/>
        <v>0</v>
      </c>
    </row>
    <row r="19" spans="1:6" ht="23.25" customHeight="1">
      <c r="A19" s="64" t="s">
        <v>23</v>
      </c>
      <c r="B19" s="92">
        <f>SUM(B20:B27)</f>
        <v>523706</v>
      </c>
      <c r="C19" s="92">
        <f>SUM(C20:C27)</f>
        <v>541061</v>
      </c>
      <c r="D19" s="93">
        <f t="shared" si="0"/>
        <v>1.0329999999999999</v>
      </c>
      <c r="E19" s="92">
        <f>SUM(E20:E27)</f>
        <v>489155</v>
      </c>
      <c r="F19" s="60">
        <f t="shared" si="1"/>
        <v>10.6</v>
      </c>
    </row>
    <row r="20" spans="1:6" ht="23.25" customHeight="1">
      <c r="A20" s="38" t="s">
        <v>24</v>
      </c>
      <c r="B20" s="65">
        <v>58318</v>
      </c>
      <c r="C20" s="65">
        <v>39997</v>
      </c>
      <c r="D20" s="94">
        <f t="shared" si="0"/>
        <v>0.68600000000000005</v>
      </c>
      <c r="E20" s="65">
        <v>52002</v>
      </c>
      <c r="F20" s="47">
        <f t="shared" si="1"/>
        <v>-23.1</v>
      </c>
    </row>
    <row r="21" spans="1:6" ht="23.25" customHeight="1">
      <c r="A21" s="38" t="s">
        <v>25</v>
      </c>
      <c r="B21" s="65">
        <v>131655</v>
      </c>
      <c r="C21" s="65">
        <v>61368</v>
      </c>
      <c r="D21" s="94">
        <f t="shared" si="0"/>
        <v>0.46600000000000003</v>
      </c>
      <c r="E21" s="65">
        <v>111665</v>
      </c>
      <c r="F21" s="47">
        <f t="shared" si="1"/>
        <v>-45</v>
      </c>
    </row>
    <row r="22" spans="1:6" ht="23.25" customHeight="1">
      <c r="A22" s="38" t="s">
        <v>26</v>
      </c>
      <c r="B22" s="65">
        <v>28696</v>
      </c>
      <c r="C22" s="65">
        <v>31823</v>
      </c>
      <c r="D22" s="94">
        <f t="shared" si="0"/>
        <v>1.109</v>
      </c>
      <c r="E22" s="65">
        <v>26348</v>
      </c>
      <c r="F22" s="47">
        <f t="shared" si="1"/>
        <v>20.8</v>
      </c>
    </row>
    <row r="23" spans="1:6" ht="23.25" customHeight="1">
      <c r="A23" s="38" t="s">
        <v>27</v>
      </c>
      <c r="B23" s="65">
        <v>8800</v>
      </c>
      <c r="C23" s="65"/>
      <c r="D23" s="94">
        <f t="shared" si="0"/>
        <v>0</v>
      </c>
      <c r="E23" s="65">
        <v>8523</v>
      </c>
      <c r="F23" s="47">
        <f t="shared" si="1"/>
        <v>-100</v>
      </c>
    </row>
    <row r="24" spans="1:6" ht="23.25" customHeight="1">
      <c r="A24" s="38" t="s">
        <v>28</v>
      </c>
      <c r="B24" s="65">
        <v>283469</v>
      </c>
      <c r="C24" s="65">
        <v>391639</v>
      </c>
      <c r="D24" s="94">
        <f t="shared" si="0"/>
        <v>1.3819999999999999</v>
      </c>
      <c r="E24" s="65">
        <v>273768</v>
      </c>
      <c r="F24" s="47">
        <f t="shared" si="1"/>
        <v>43.1</v>
      </c>
    </row>
    <row r="25" spans="1:6" ht="23.25" customHeight="1">
      <c r="A25" s="38" t="s">
        <v>29</v>
      </c>
      <c r="B25" s="65"/>
      <c r="C25" s="65">
        <v>1912</v>
      </c>
      <c r="D25" s="94"/>
      <c r="E25" s="65">
        <v>3426</v>
      </c>
      <c r="F25" s="47">
        <f t="shared" si="1"/>
        <v>-44.2</v>
      </c>
    </row>
    <row r="26" spans="1:6" ht="23.25" customHeight="1">
      <c r="A26" s="38" t="s">
        <v>30</v>
      </c>
      <c r="B26" s="65">
        <v>5200</v>
      </c>
      <c r="C26" s="65">
        <v>6758</v>
      </c>
      <c r="D26" s="94">
        <f t="shared" si="0"/>
        <v>1.3</v>
      </c>
      <c r="E26" s="65">
        <v>6300</v>
      </c>
      <c r="F26" s="47">
        <f t="shared" si="1"/>
        <v>7.3</v>
      </c>
    </row>
    <row r="27" spans="1:6" ht="21" customHeight="1">
      <c r="A27" s="38" t="s">
        <v>31</v>
      </c>
      <c r="B27" s="65">
        <v>7568</v>
      </c>
      <c r="C27" s="65">
        <v>7564</v>
      </c>
      <c r="D27" s="94">
        <f t="shared" si="0"/>
        <v>0.999</v>
      </c>
      <c r="E27" s="65">
        <v>7123</v>
      </c>
      <c r="F27" s="47">
        <f t="shared" si="1"/>
        <v>6.2</v>
      </c>
    </row>
    <row r="28" spans="1:6" ht="20.25" customHeight="1">
      <c r="A28" s="38"/>
      <c r="B28" s="73"/>
      <c r="C28" s="73"/>
      <c r="D28" s="94"/>
      <c r="E28" s="65"/>
      <c r="F28" s="47">
        <f t="shared" si="1"/>
        <v>0</v>
      </c>
    </row>
    <row r="29" spans="1:6" ht="21.75" customHeight="1">
      <c r="A29" s="48" t="s">
        <v>32</v>
      </c>
      <c r="B29" s="66">
        <f>SUM(B4,B19)</f>
        <v>1299000</v>
      </c>
      <c r="C29" s="66">
        <f>SUM(C4,C19)</f>
        <v>1339607</v>
      </c>
      <c r="D29" s="86">
        <f t="shared" si="0"/>
        <v>1.0309999999999999</v>
      </c>
      <c r="E29" s="66">
        <f>SUM(E4,E19)</f>
        <v>1214010</v>
      </c>
      <c r="F29" s="67">
        <f t="shared" si="1"/>
        <v>10.3</v>
      </c>
    </row>
    <row r="30" spans="1:6" ht="20.25" customHeight="1">
      <c r="A30" s="82"/>
      <c r="B30" s="82"/>
      <c r="C30" s="82"/>
      <c r="D30" s="82"/>
      <c r="E30" s="82"/>
      <c r="F30" s="82"/>
    </row>
    <row r="168" spans="1:1">
      <c r="A168" s="57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</sheetData>
  <mergeCells count="2">
    <mergeCell ref="A1:F1"/>
    <mergeCell ref="A2:F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 r:id="rId1"/>
  <headerFooter alignWithMargins="0">
    <oddFooter>&amp;C- &amp;P -</oddFooter>
  </headerFooter>
  <ignoredErrors>
    <ignoredError sqref="D19 D29 D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181"/>
  <sheetViews>
    <sheetView showGridLines="0" showZeros="0" topLeftCell="A13" workbookViewId="0">
      <selection activeCell="E7" sqref="E7"/>
    </sheetView>
  </sheetViews>
  <sheetFormatPr defaultColWidth="9" defaultRowHeight="15.6"/>
  <cols>
    <col min="1" max="1" width="29.59765625" customWidth="1"/>
    <col min="2" max="2" width="16.09765625" customWidth="1"/>
    <col min="3" max="3" width="18.3984375" customWidth="1"/>
    <col min="4" max="4" width="15.09765625" customWidth="1"/>
  </cols>
  <sheetData>
    <row r="1" spans="1:4" ht="26.25" customHeight="1">
      <c r="A1" s="182" t="s">
        <v>144</v>
      </c>
      <c r="B1" s="183"/>
      <c r="C1" s="183"/>
      <c r="D1" s="183"/>
    </row>
    <row r="2" spans="1:4" ht="24" customHeight="1">
      <c r="A2" s="184" t="s">
        <v>1</v>
      </c>
      <c r="B2" s="184"/>
      <c r="C2" s="184"/>
      <c r="D2" s="184"/>
    </row>
    <row r="3" spans="1:4" ht="24" customHeight="1">
      <c r="A3" s="69" t="s">
        <v>2</v>
      </c>
      <c r="B3" s="70" t="s">
        <v>145</v>
      </c>
      <c r="C3" s="71" t="s">
        <v>141</v>
      </c>
      <c r="D3" s="71" t="s">
        <v>7</v>
      </c>
    </row>
    <row r="4" spans="1:4" ht="24" customHeight="1">
      <c r="A4" s="38" t="s">
        <v>34</v>
      </c>
      <c r="B4" s="39">
        <v>253262</v>
      </c>
      <c r="C4" s="39">
        <v>268000</v>
      </c>
      <c r="D4" s="47">
        <f>IF(OR(B4=0,C4=0),0,(C4/B4-1)*100)</f>
        <v>5.8</v>
      </c>
    </row>
    <row r="5" spans="1:4" ht="24" customHeight="1">
      <c r="A5" s="38" t="s">
        <v>35</v>
      </c>
      <c r="B5" s="39"/>
      <c r="C5" s="39"/>
      <c r="D5" s="47">
        <f t="shared" ref="D5:D27" si="0">IF(OR(B5=0,C5=0),0,(C5/B5-1)*100)</f>
        <v>0</v>
      </c>
    </row>
    <row r="6" spans="1:4" ht="24" customHeight="1">
      <c r="A6" s="38" t="s">
        <v>36</v>
      </c>
      <c r="B6" s="39">
        <v>3500</v>
      </c>
      <c r="C6" s="39">
        <v>9000</v>
      </c>
      <c r="D6" s="47">
        <f t="shared" si="0"/>
        <v>157.1</v>
      </c>
    </row>
    <row r="7" spans="1:4" ht="24" customHeight="1">
      <c r="A7" s="38" t="s">
        <v>37</v>
      </c>
      <c r="B7" s="39">
        <v>133568</v>
      </c>
      <c r="C7" s="39">
        <v>254050</v>
      </c>
      <c r="D7" s="47">
        <f t="shared" si="0"/>
        <v>90.2</v>
      </c>
    </row>
    <row r="8" spans="1:4" ht="24" customHeight="1">
      <c r="A8" s="38" t="s">
        <v>38</v>
      </c>
      <c r="B8" s="39">
        <v>310607</v>
      </c>
      <c r="C8" s="39">
        <v>385000</v>
      </c>
      <c r="D8" s="47">
        <f t="shared" si="0"/>
        <v>24</v>
      </c>
    </row>
    <row r="9" spans="1:4" ht="24" customHeight="1">
      <c r="A9" s="38" t="s">
        <v>39</v>
      </c>
      <c r="B9" s="39">
        <v>40804</v>
      </c>
      <c r="C9" s="39">
        <v>45000</v>
      </c>
      <c r="D9" s="47">
        <f t="shared" si="0"/>
        <v>10.3</v>
      </c>
    </row>
    <row r="10" spans="1:4" ht="24" customHeight="1">
      <c r="A10" s="38" t="s">
        <v>40</v>
      </c>
      <c r="B10" s="39">
        <v>46535</v>
      </c>
      <c r="C10" s="39">
        <v>49000</v>
      </c>
      <c r="D10" s="47">
        <f t="shared" si="0"/>
        <v>5.3</v>
      </c>
    </row>
    <row r="11" spans="1:4" ht="24" customHeight="1">
      <c r="A11" s="38" t="s">
        <v>41</v>
      </c>
      <c r="B11" s="39">
        <v>74543</v>
      </c>
      <c r="C11" s="39">
        <v>211600</v>
      </c>
      <c r="D11" s="47">
        <f t="shared" si="0"/>
        <v>183.9</v>
      </c>
    </row>
    <row r="12" spans="1:4" ht="24" customHeight="1">
      <c r="A12" s="38" t="s">
        <v>42</v>
      </c>
      <c r="B12" s="39">
        <v>127896</v>
      </c>
      <c r="C12" s="39">
        <v>161500</v>
      </c>
      <c r="D12" s="47">
        <f t="shared" si="0"/>
        <v>26.3</v>
      </c>
    </row>
    <row r="13" spans="1:4" ht="24" customHeight="1">
      <c r="A13" s="38" t="s">
        <v>43</v>
      </c>
      <c r="B13" s="39">
        <v>22121</v>
      </c>
      <c r="C13" s="39">
        <v>40000</v>
      </c>
      <c r="D13" s="47">
        <f t="shared" si="0"/>
        <v>80.8</v>
      </c>
    </row>
    <row r="14" spans="1:4" ht="24" customHeight="1">
      <c r="A14" s="38" t="s">
        <v>44</v>
      </c>
      <c r="B14" s="39">
        <v>274967</v>
      </c>
      <c r="C14" s="39">
        <v>314700</v>
      </c>
      <c r="D14" s="47">
        <f t="shared" si="0"/>
        <v>14.5</v>
      </c>
    </row>
    <row r="15" spans="1:4" ht="24" customHeight="1">
      <c r="A15" s="38" t="s">
        <v>45</v>
      </c>
      <c r="B15" s="39">
        <v>202195</v>
      </c>
      <c r="C15" s="39">
        <v>210000</v>
      </c>
      <c r="D15" s="47">
        <f t="shared" si="0"/>
        <v>3.9</v>
      </c>
    </row>
    <row r="16" spans="1:4" ht="24" customHeight="1">
      <c r="A16" s="38" t="s">
        <v>46</v>
      </c>
      <c r="B16" s="39">
        <v>42517</v>
      </c>
      <c r="C16" s="39">
        <v>43000</v>
      </c>
      <c r="D16" s="47">
        <f t="shared" si="0"/>
        <v>1.1000000000000001</v>
      </c>
    </row>
    <row r="17" spans="1:4" ht="24" customHeight="1">
      <c r="A17" s="38" t="s">
        <v>47</v>
      </c>
      <c r="B17" s="39">
        <v>66300</v>
      </c>
      <c r="C17" s="39">
        <v>50000</v>
      </c>
      <c r="D17" s="47">
        <f t="shared" si="0"/>
        <v>-24.6</v>
      </c>
    </row>
    <row r="18" spans="1:4" ht="24" customHeight="1">
      <c r="A18" s="38" t="s">
        <v>48</v>
      </c>
      <c r="B18" s="39">
        <v>10140</v>
      </c>
      <c r="C18" s="39">
        <v>10200</v>
      </c>
      <c r="D18" s="47">
        <f t="shared" si="0"/>
        <v>0.6</v>
      </c>
    </row>
    <row r="19" spans="1:4" ht="24" customHeight="1">
      <c r="A19" s="38" t="s">
        <v>49</v>
      </c>
      <c r="B19" s="72">
        <v>500</v>
      </c>
      <c r="C19" s="72"/>
      <c r="D19" s="47">
        <f t="shared" si="0"/>
        <v>0</v>
      </c>
    </row>
    <row r="20" spans="1:4" ht="24" customHeight="1">
      <c r="A20" s="43" t="s">
        <v>146</v>
      </c>
      <c r="B20" s="72"/>
      <c r="C20" s="72"/>
      <c r="D20" s="47">
        <f t="shared" si="0"/>
        <v>0</v>
      </c>
    </row>
    <row r="21" spans="1:4" ht="24" customHeight="1">
      <c r="A21" s="38" t="s">
        <v>147</v>
      </c>
      <c r="B21" s="72">
        <v>8500</v>
      </c>
      <c r="C21" s="72">
        <v>10000</v>
      </c>
      <c r="D21" s="47">
        <f t="shared" si="0"/>
        <v>17.600000000000001</v>
      </c>
    </row>
    <row r="22" spans="1:4" ht="24" customHeight="1">
      <c r="A22" s="38" t="s">
        <v>148</v>
      </c>
      <c r="B22" s="72">
        <v>21000</v>
      </c>
      <c r="C22" s="72">
        <v>30000</v>
      </c>
      <c r="D22" s="47">
        <f t="shared" si="0"/>
        <v>42.9</v>
      </c>
    </row>
    <row r="23" spans="1:4" ht="24" customHeight="1">
      <c r="A23" s="38" t="s">
        <v>149</v>
      </c>
      <c r="B23" s="72">
        <v>2100</v>
      </c>
      <c r="C23" s="72">
        <v>2100</v>
      </c>
      <c r="D23" s="47">
        <f t="shared" si="0"/>
        <v>0</v>
      </c>
    </row>
    <row r="24" spans="1:4" ht="24" customHeight="1">
      <c r="A24" s="38" t="s">
        <v>150</v>
      </c>
      <c r="B24" s="72">
        <v>16600</v>
      </c>
      <c r="C24" s="72">
        <v>21700</v>
      </c>
      <c r="D24" s="47">
        <f t="shared" si="0"/>
        <v>30.7</v>
      </c>
    </row>
    <row r="25" spans="1:4" ht="24" customHeight="1">
      <c r="A25" s="38" t="s">
        <v>151</v>
      </c>
      <c r="B25" s="72">
        <v>2702</v>
      </c>
      <c r="C25" s="72">
        <v>3500</v>
      </c>
      <c r="D25" s="47">
        <f t="shared" si="0"/>
        <v>29.5</v>
      </c>
    </row>
    <row r="26" spans="1:4" ht="24" customHeight="1">
      <c r="A26" s="38" t="s">
        <v>152</v>
      </c>
      <c r="B26" s="72"/>
      <c r="C26" s="72">
        <v>44950</v>
      </c>
      <c r="D26" s="47">
        <f t="shared" si="0"/>
        <v>0</v>
      </c>
    </row>
    <row r="27" spans="1:4" ht="24" customHeight="1">
      <c r="A27" s="45" t="s">
        <v>153</v>
      </c>
      <c r="B27" s="73"/>
      <c r="C27" s="72">
        <v>440</v>
      </c>
      <c r="D27" s="47">
        <f t="shared" si="0"/>
        <v>0</v>
      </c>
    </row>
    <row r="28" spans="1:4" ht="24" customHeight="1">
      <c r="A28" s="45"/>
      <c r="B28" s="73"/>
      <c r="C28" s="72"/>
      <c r="D28" s="47"/>
    </row>
    <row r="29" spans="1:4" s="30" customFormat="1" ht="24" customHeight="1">
      <c r="A29" s="48" t="s">
        <v>56</v>
      </c>
      <c r="B29" s="49">
        <f>SUM(B4:B27)</f>
        <v>1660357</v>
      </c>
      <c r="C29" s="49">
        <f>SUM(C4:C27)</f>
        <v>2163740</v>
      </c>
      <c r="D29" s="67">
        <f>IF(OR(B29=0,C29=0),0,(C29/B29-1)*100)</f>
        <v>30.3</v>
      </c>
    </row>
    <row r="30" spans="1:4">
      <c r="B30" s="57"/>
      <c r="C30" s="74"/>
      <c r="D30" s="57"/>
    </row>
    <row r="31" spans="1:4">
      <c r="C31" s="75"/>
    </row>
    <row r="33" spans="3:3">
      <c r="C33" s="55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  <row r="181" spans="1:1">
      <c r="A181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191"/>
  <sheetViews>
    <sheetView showGridLines="0" showZeros="0" workbookViewId="0">
      <selection activeCell="F13" sqref="F13"/>
    </sheetView>
  </sheetViews>
  <sheetFormatPr defaultColWidth="9" defaultRowHeight="15.6"/>
  <cols>
    <col min="1" max="1" width="31.3984375" customWidth="1"/>
    <col min="2" max="2" width="15.5" customWidth="1"/>
    <col min="3" max="3" width="15.09765625" customWidth="1"/>
    <col min="4" max="4" width="17.5" customWidth="1"/>
  </cols>
  <sheetData>
    <row r="1" spans="1:5" ht="26.25" customHeight="1">
      <c r="A1" s="182" t="s">
        <v>154</v>
      </c>
      <c r="B1" s="183"/>
      <c r="C1" s="183"/>
      <c r="D1" s="183"/>
    </row>
    <row r="2" spans="1:5" ht="19.5" customHeight="1">
      <c r="A2" s="184" t="s">
        <v>1</v>
      </c>
      <c r="B2" s="184"/>
      <c r="C2" s="184"/>
      <c r="D2" s="184"/>
    </row>
    <row r="3" spans="1:5" ht="51" customHeight="1">
      <c r="A3" s="34" t="s">
        <v>2</v>
      </c>
      <c r="B3" s="35" t="s">
        <v>140</v>
      </c>
      <c r="C3" s="36" t="s">
        <v>141</v>
      </c>
      <c r="D3" s="36" t="s">
        <v>7</v>
      </c>
      <c r="E3" s="57"/>
    </row>
    <row r="4" spans="1:5" ht="25.5" customHeight="1">
      <c r="A4" s="58" t="s">
        <v>8</v>
      </c>
      <c r="B4" s="59">
        <f>SUM(B5:B8)</f>
        <v>64290</v>
      </c>
      <c r="C4" s="59">
        <f>SUM(C5:C8)</f>
        <v>56000</v>
      </c>
      <c r="D4" s="60">
        <f>IF(B4=0,0,(C4/B4-1)*100)</f>
        <v>-12.9</v>
      </c>
      <c r="E4" s="57"/>
    </row>
    <row r="5" spans="1:5" ht="25.5" customHeight="1">
      <c r="A5" s="61" t="s">
        <v>58</v>
      </c>
      <c r="B5" s="62">
        <f ca="1">表三—本级收入!C5</f>
        <v>54572</v>
      </c>
      <c r="C5" s="62">
        <v>47700</v>
      </c>
      <c r="D5" s="47">
        <f t="shared" ref="D5:D17" si="0">IF(B5=0,0,(C5/B5-1)*100)</f>
        <v>-12.6</v>
      </c>
      <c r="E5" s="57"/>
    </row>
    <row r="6" spans="1:5" ht="25.5" customHeight="1">
      <c r="A6" s="63" t="s">
        <v>10</v>
      </c>
      <c r="B6" s="62">
        <f ca="1">表三—本级收入!C6</f>
        <v>169</v>
      </c>
      <c r="C6" s="62"/>
      <c r="D6" s="47">
        <f t="shared" si="0"/>
        <v>-100</v>
      </c>
      <c r="E6" s="57"/>
    </row>
    <row r="7" spans="1:5" ht="25.5" customHeight="1">
      <c r="A7" s="63" t="s">
        <v>11</v>
      </c>
      <c r="B7" s="62">
        <f ca="1">表三—本级收入!C7</f>
        <v>0</v>
      </c>
      <c r="C7" s="62"/>
      <c r="D7" s="47">
        <f t="shared" si="0"/>
        <v>0</v>
      </c>
      <c r="E7" s="57"/>
    </row>
    <row r="8" spans="1:5" ht="25.5" customHeight="1">
      <c r="A8" s="63" t="s">
        <v>13</v>
      </c>
      <c r="B8" s="62">
        <f ca="1">表三—本级收入!C8</f>
        <v>9549</v>
      </c>
      <c r="C8" s="62">
        <v>8300</v>
      </c>
      <c r="D8" s="47">
        <f t="shared" si="0"/>
        <v>-13.1</v>
      </c>
      <c r="E8" s="57"/>
    </row>
    <row r="9" spans="1:5" ht="25.5" customHeight="1">
      <c r="A9" s="64" t="s">
        <v>23</v>
      </c>
      <c r="B9" s="59">
        <f ca="1">SUM(B10:B18)</f>
        <v>38379</v>
      </c>
      <c r="C9" s="59">
        <f>SUM(C10:C18)</f>
        <v>30000</v>
      </c>
      <c r="D9" s="60">
        <f t="shared" si="0"/>
        <v>-21.8</v>
      </c>
      <c r="E9" s="57"/>
    </row>
    <row r="10" spans="1:5" ht="25.5" customHeight="1">
      <c r="A10" s="38" t="s">
        <v>24</v>
      </c>
      <c r="B10" s="62">
        <f ca="1">表三—本级收入!C11</f>
        <v>5428</v>
      </c>
      <c r="C10" s="62">
        <v>3000</v>
      </c>
      <c r="D10" s="47">
        <f t="shared" si="0"/>
        <v>-44.7</v>
      </c>
      <c r="E10" s="57"/>
    </row>
    <row r="11" spans="1:5" ht="25.5" customHeight="1">
      <c r="A11" s="38" t="s">
        <v>25</v>
      </c>
      <c r="B11" s="62">
        <f ca="1">表三—本级收入!C12</f>
        <v>17732</v>
      </c>
      <c r="C11" s="62">
        <v>12000</v>
      </c>
      <c r="D11" s="47">
        <f t="shared" si="0"/>
        <v>-32.299999999999997</v>
      </c>
      <c r="E11" s="57"/>
    </row>
    <row r="12" spans="1:5" ht="25.5" customHeight="1">
      <c r="A12" s="38" t="s">
        <v>26</v>
      </c>
      <c r="B12" s="62">
        <f ca="1">表三—本级收入!C13</f>
        <v>5280</v>
      </c>
      <c r="C12" s="62">
        <v>5300</v>
      </c>
      <c r="D12" s="47">
        <f t="shared" si="0"/>
        <v>0.4</v>
      </c>
      <c r="E12" s="57"/>
    </row>
    <row r="13" spans="1:5" ht="25.5" customHeight="1">
      <c r="A13" s="38" t="s">
        <v>27</v>
      </c>
      <c r="B13" s="62">
        <f ca="1">表三—本级收入!C14</f>
        <v>0</v>
      </c>
      <c r="C13" s="62"/>
      <c r="D13" s="47">
        <f t="shared" si="0"/>
        <v>0</v>
      </c>
    </row>
    <row r="14" spans="1:5" ht="25.5" customHeight="1">
      <c r="A14" s="38" t="s">
        <v>28</v>
      </c>
      <c r="B14" s="62">
        <f ca="1">表三—本级收入!C15</f>
        <v>4535</v>
      </c>
      <c r="C14" s="65">
        <v>4500</v>
      </c>
      <c r="D14" s="47">
        <f t="shared" si="0"/>
        <v>-0.8</v>
      </c>
    </row>
    <row r="15" spans="1:5" ht="25.5" customHeight="1">
      <c r="A15" s="38" t="s">
        <v>143</v>
      </c>
      <c r="B15" s="62">
        <f ca="1">表三—本级收入!C16</f>
        <v>0</v>
      </c>
      <c r="C15" s="65"/>
      <c r="D15" s="47">
        <f t="shared" si="0"/>
        <v>0</v>
      </c>
    </row>
    <row r="16" spans="1:5" ht="23.25" customHeight="1">
      <c r="A16" s="38" t="s">
        <v>30</v>
      </c>
      <c r="B16" s="62">
        <f ca="1">表三—本级收入!C17</f>
        <v>4800</v>
      </c>
      <c r="C16" s="65">
        <v>5200</v>
      </c>
      <c r="D16" s="47">
        <f t="shared" si="0"/>
        <v>8.3000000000000007</v>
      </c>
    </row>
    <row r="17" spans="1:5" ht="23.25" customHeight="1">
      <c r="A17" s="38" t="s">
        <v>31</v>
      </c>
      <c r="B17" s="62">
        <f ca="1">表三—本级收入!C18</f>
        <v>604</v>
      </c>
      <c r="C17" s="65"/>
      <c r="D17" s="47">
        <f t="shared" si="0"/>
        <v>-100</v>
      </c>
    </row>
    <row r="18" spans="1:5" ht="23.25" customHeight="1">
      <c r="A18" s="38"/>
      <c r="B18" s="62"/>
      <c r="C18" s="65"/>
      <c r="D18" s="47"/>
    </row>
    <row r="19" spans="1:5" ht="23.25" customHeight="1">
      <c r="A19" s="38"/>
      <c r="B19" s="65"/>
      <c r="C19" s="63"/>
      <c r="D19" s="47"/>
    </row>
    <row r="20" spans="1:5" ht="23.25" customHeight="1">
      <c r="A20" s="38"/>
      <c r="B20" s="65"/>
      <c r="C20" s="63"/>
      <c r="D20" s="47"/>
    </row>
    <row r="21" spans="1:5" ht="23.25" customHeight="1">
      <c r="A21" s="38"/>
      <c r="B21" s="65"/>
      <c r="C21" s="63"/>
      <c r="D21" s="47"/>
    </row>
    <row r="22" spans="1:5" ht="23.25" customHeight="1">
      <c r="A22" s="38"/>
      <c r="B22" s="65"/>
      <c r="C22" s="63"/>
      <c r="D22" s="47"/>
    </row>
    <row r="23" spans="1:5" ht="23.25" customHeight="1">
      <c r="A23" s="38"/>
      <c r="B23" s="65"/>
      <c r="C23" s="63"/>
      <c r="D23" s="47"/>
    </row>
    <row r="24" spans="1:5" ht="23.25" customHeight="1">
      <c r="A24" s="38"/>
      <c r="B24" s="65"/>
      <c r="C24" s="63"/>
      <c r="D24" s="47"/>
    </row>
    <row r="25" spans="1:5" ht="23.25" customHeight="1">
      <c r="A25" s="38"/>
      <c r="B25" s="65"/>
      <c r="C25" s="63"/>
      <c r="D25" s="47"/>
    </row>
    <row r="26" spans="1:5" ht="23.25" customHeight="1">
      <c r="A26" s="38"/>
      <c r="B26" s="65"/>
      <c r="C26" s="63"/>
      <c r="D26" s="47"/>
    </row>
    <row r="27" spans="1:5" ht="25.5" customHeight="1">
      <c r="A27" s="48" t="s">
        <v>32</v>
      </c>
      <c r="B27" s="66">
        <f>SUM(B4,B9)</f>
        <v>102669</v>
      </c>
      <c r="C27" s="66">
        <f>SUM(C4,C9)</f>
        <v>86000</v>
      </c>
      <c r="D27" s="67">
        <f>IF(B27=0,0,(C27/B27-1)*100)</f>
        <v>-16.2</v>
      </c>
    </row>
    <row r="29" spans="1:5" ht="30" customHeight="1">
      <c r="A29" s="186"/>
      <c r="B29" s="186"/>
      <c r="C29" s="186"/>
      <c r="D29" s="186"/>
      <c r="E29" s="68"/>
    </row>
    <row r="30" spans="1:5" ht="44.25" customHeight="1">
      <c r="A30" s="186"/>
      <c r="B30" s="186"/>
      <c r="C30" s="186"/>
      <c r="D30" s="186"/>
      <c r="E30" s="68"/>
    </row>
    <row r="31" spans="1:5" ht="29.25" customHeight="1">
      <c r="A31" s="186"/>
      <c r="B31" s="186"/>
      <c r="C31" s="186"/>
      <c r="D31" s="186"/>
      <c r="E31" s="68"/>
    </row>
    <row r="32" spans="1:5" ht="33" customHeight="1">
      <c r="A32" s="186"/>
      <c r="B32" s="186"/>
      <c r="C32" s="186"/>
      <c r="D32" s="186"/>
    </row>
    <row r="179" spans="1:1">
      <c r="A179" s="57"/>
    </row>
    <row r="180" spans="1:1">
      <c r="A180" s="57"/>
    </row>
    <row r="181" spans="1:1">
      <c r="A181" s="57"/>
    </row>
    <row r="182" spans="1:1">
      <c r="A182" s="57"/>
    </row>
    <row r="183" spans="1:1">
      <c r="A183" s="57"/>
    </row>
    <row r="184" spans="1:1">
      <c r="A184" s="57"/>
    </row>
    <row r="185" spans="1:1">
      <c r="A185" s="57"/>
    </row>
    <row r="186" spans="1:1">
      <c r="A186" s="57"/>
    </row>
    <row r="187" spans="1:1">
      <c r="A187" s="57"/>
    </row>
    <row r="188" spans="1:1">
      <c r="A188" s="57"/>
    </row>
    <row r="189" spans="1:1">
      <c r="A189" s="57"/>
    </row>
    <row r="190" spans="1:1">
      <c r="A190" s="57"/>
    </row>
    <row r="191" spans="1:1">
      <c r="A191" s="57"/>
    </row>
  </sheetData>
  <mergeCells count="6">
    <mergeCell ref="A32:D32"/>
    <mergeCell ref="A1:D1"/>
    <mergeCell ref="A2:D2"/>
    <mergeCell ref="A29:D29"/>
    <mergeCell ref="A30:D30"/>
    <mergeCell ref="A31:D31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E182"/>
  <sheetViews>
    <sheetView showGridLines="0" showZeros="0" workbookViewId="0">
      <selection activeCell="D4" sqref="D4"/>
    </sheetView>
  </sheetViews>
  <sheetFormatPr defaultColWidth="9" defaultRowHeight="15.6"/>
  <cols>
    <col min="1" max="1" width="26.8984375" customWidth="1"/>
    <col min="2" max="2" width="14.59765625" style="31" customWidth="1"/>
    <col min="3" max="3" width="18.69921875" customWidth="1"/>
    <col min="4" max="4" width="18.5" customWidth="1"/>
    <col min="5" max="5" width="8.5" customWidth="1"/>
  </cols>
  <sheetData>
    <row r="1" spans="1:5" ht="26.25" customHeight="1">
      <c r="A1" s="182" t="s">
        <v>155</v>
      </c>
      <c r="B1" s="183"/>
      <c r="C1" s="183"/>
      <c r="D1" s="183"/>
      <c r="E1" s="32"/>
    </row>
    <row r="2" spans="1:5" ht="26.25" customHeight="1">
      <c r="A2" s="189" t="s">
        <v>1</v>
      </c>
      <c r="B2" s="189"/>
      <c r="C2" s="189"/>
      <c r="D2" s="189"/>
      <c r="E2" s="33"/>
    </row>
    <row r="3" spans="1:5" ht="39.9" customHeight="1">
      <c r="A3" s="34" t="s">
        <v>2</v>
      </c>
      <c r="B3" s="35" t="s">
        <v>3</v>
      </c>
      <c r="C3" s="36" t="s">
        <v>141</v>
      </c>
      <c r="D3" s="36" t="s">
        <v>7</v>
      </c>
      <c r="E3" s="37"/>
    </row>
    <row r="4" spans="1:5" ht="24" customHeight="1">
      <c r="A4" s="38" t="s">
        <v>34</v>
      </c>
      <c r="B4" s="39">
        <v>57162</v>
      </c>
      <c r="C4" s="39">
        <v>60480</v>
      </c>
      <c r="D4" s="40">
        <f>IF(B4=0,0,(C4/B4-1)*100)</f>
        <v>5.8</v>
      </c>
      <c r="E4" s="41"/>
    </row>
    <row r="5" spans="1:5" ht="24" customHeight="1">
      <c r="A5" s="38" t="s">
        <v>35</v>
      </c>
      <c r="B5" s="39"/>
      <c r="C5" s="39"/>
      <c r="D5" s="40">
        <f t="shared" ref="D5:D26" si="0">IF(B5=0,0,(C5/B5-1)*100)</f>
        <v>0</v>
      </c>
      <c r="E5" s="42"/>
    </row>
    <row r="6" spans="1:5" ht="24" customHeight="1">
      <c r="A6" s="38" t="s">
        <v>36</v>
      </c>
      <c r="B6" s="39">
        <v>1700</v>
      </c>
      <c r="C6" s="39">
        <v>2000</v>
      </c>
      <c r="D6" s="40">
        <f t="shared" si="0"/>
        <v>17.600000000000001</v>
      </c>
      <c r="E6" s="42"/>
    </row>
    <row r="7" spans="1:5" ht="24" customHeight="1">
      <c r="A7" s="38" t="s">
        <v>37</v>
      </c>
      <c r="B7" s="39">
        <v>27645</v>
      </c>
      <c r="C7" s="39">
        <v>37700</v>
      </c>
      <c r="D7" s="40">
        <f t="shared" si="0"/>
        <v>36.4</v>
      </c>
      <c r="E7" s="42"/>
    </row>
    <row r="8" spans="1:5" ht="24" customHeight="1">
      <c r="A8" s="38" t="s">
        <v>38</v>
      </c>
      <c r="B8" s="39">
        <v>50830</v>
      </c>
      <c r="C8" s="39">
        <v>58650</v>
      </c>
      <c r="D8" s="40">
        <f t="shared" si="0"/>
        <v>15.4</v>
      </c>
      <c r="E8" s="42"/>
    </row>
    <row r="9" spans="1:5" ht="24" customHeight="1">
      <c r="A9" s="38" t="s">
        <v>39</v>
      </c>
      <c r="B9" s="39">
        <v>5727</v>
      </c>
      <c r="C9" s="39">
        <v>6200</v>
      </c>
      <c r="D9" s="40">
        <f t="shared" si="0"/>
        <v>8.3000000000000007</v>
      </c>
      <c r="E9" s="42"/>
    </row>
    <row r="10" spans="1:5" ht="24" customHeight="1">
      <c r="A10" s="38" t="s">
        <v>40</v>
      </c>
      <c r="B10" s="39">
        <v>14320</v>
      </c>
      <c r="C10" s="39">
        <v>15258</v>
      </c>
      <c r="D10" s="40">
        <f t="shared" si="0"/>
        <v>6.6</v>
      </c>
      <c r="E10" s="42"/>
    </row>
    <row r="11" spans="1:5" ht="24" customHeight="1">
      <c r="A11" s="38" t="s">
        <v>41</v>
      </c>
      <c r="B11" s="39">
        <v>19012</v>
      </c>
      <c r="C11" s="39">
        <v>41000</v>
      </c>
      <c r="D11" s="40">
        <f t="shared" si="0"/>
        <v>115.7</v>
      </c>
      <c r="E11" s="42"/>
    </row>
    <row r="12" spans="1:5" ht="24" customHeight="1">
      <c r="A12" s="38" t="s">
        <v>42</v>
      </c>
      <c r="B12" s="39">
        <v>28588</v>
      </c>
      <c r="C12" s="39">
        <v>33100</v>
      </c>
      <c r="D12" s="40">
        <f t="shared" si="0"/>
        <v>15.8</v>
      </c>
      <c r="E12" s="42"/>
    </row>
    <row r="13" spans="1:5" ht="24" customHeight="1">
      <c r="A13" s="38" t="s">
        <v>43</v>
      </c>
      <c r="B13" s="39">
        <v>9910</v>
      </c>
      <c r="C13" s="39">
        <v>13050</v>
      </c>
      <c r="D13" s="40">
        <f t="shared" si="0"/>
        <v>31.7</v>
      </c>
      <c r="E13" s="42"/>
    </row>
    <row r="14" spans="1:5" ht="24" customHeight="1">
      <c r="A14" s="38" t="s">
        <v>44</v>
      </c>
      <c r="B14" s="39">
        <v>5138</v>
      </c>
      <c r="C14" s="39">
        <v>5500</v>
      </c>
      <c r="D14" s="40">
        <f t="shared" si="0"/>
        <v>7</v>
      </c>
      <c r="E14" s="42"/>
    </row>
    <row r="15" spans="1:5" ht="24" customHeight="1">
      <c r="A15" s="38" t="s">
        <v>45</v>
      </c>
      <c r="B15" s="39">
        <v>29557</v>
      </c>
      <c r="C15" s="39">
        <v>31650</v>
      </c>
      <c r="D15" s="40">
        <f t="shared" si="0"/>
        <v>7.1</v>
      </c>
      <c r="E15" s="42"/>
    </row>
    <row r="16" spans="1:5" ht="24" customHeight="1">
      <c r="A16" s="38" t="s">
        <v>46</v>
      </c>
      <c r="B16" s="39">
        <v>3789</v>
      </c>
      <c r="C16" s="39">
        <v>5800</v>
      </c>
      <c r="D16" s="40">
        <f t="shared" si="0"/>
        <v>53.1</v>
      </c>
      <c r="E16" s="42"/>
    </row>
    <row r="17" spans="1:5" ht="24" customHeight="1">
      <c r="A17" s="38" t="s">
        <v>47</v>
      </c>
      <c r="B17" s="39">
        <v>14816</v>
      </c>
      <c r="C17" s="39">
        <v>15920</v>
      </c>
      <c r="D17" s="40">
        <f t="shared" si="0"/>
        <v>7.5</v>
      </c>
      <c r="E17" s="42"/>
    </row>
    <row r="18" spans="1:5" ht="24" customHeight="1">
      <c r="A18" s="38" t="s">
        <v>48</v>
      </c>
      <c r="B18" s="39">
        <v>4983</v>
      </c>
      <c r="C18" s="39">
        <v>5500</v>
      </c>
      <c r="D18" s="40">
        <f t="shared" si="0"/>
        <v>10.4</v>
      </c>
      <c r="E18" s="42"/>
    </row>
    <row r="19" spans="1:5" ht="24" customHeight="1">
      <c r="A19" s="38" t="s">
        <v>49</v>
      </c>
      <c r="B19" s="39"/>
      <c r="C19" s="39"/>
      <c r="D19" s="40">
        <f t="shared" si="0"/>
        <v>0</v>
      </c>
      <c r="E19" s="42"/>
    </row>
    <row r="20" spans="1:5" ht="24" customHeight="1">
      <c r="A20" s="43" t="s">
        <v>146</v>
      </c>
      <c r="B20" s="39"/>
      <c r="C20" s="39"/>
      <c r="D20" s="40">
        <f t="shared" si="0"/>
        <v>0</v>
      </c>
      <c r="E20" s="42"/>
    </row>
    <row r="21" spans="1:5" ht="24" customHeight="1">
      <c r="A21" s="38" t="s">
        <v>147</v>
      </c>
      <c r="B21" s="39">
        <v>4075</v>
      </c>
      <c r="C21" s="39">
        <v>4201</v>
      </c>
      <c r="D21" s="40">
        <f t="shared" si="0"/>
        <v>3.1</v>
      </c>
      <c r="E21" s="42"/>
    </row>
    <row r="22" spans="1:5" ht="24" customHeight="1">
      <c r="A22" s="38" t="s">
        <v>148</v>
      </c>
      <c r="B22" s="39">
        <v>3940</v>
      </c>
      <c r="C22" s="39">
        <v>3950</v>
      </c>
      <c r="D22" s="40">
        <f t="shared" si="0"/>
        <v>0.3</v>
      </c>
      <c r="E22" s="42"/>
    </row>
    <row r="23" spans="1:5" ht="24" customHeight="1">
      <c r="A23" s="38" t="s">
        <v>149</v>
      </c>
      <c r="B23" s="39">
        <v>1782</v>
      </c>
      <c r="C23" s="39">
        <v>1790</v>
      </c>
      <c r="D23" s="40">
        <f t="shared" si="0"/>
        <v>0.4</v>
      </c>
      <c r="E23" s="42"/>
    </row>
    <row r="24" spans="1:5" ht="24" customHeight="1">
      <c r="A24" s="38" t="s">
        <v>150</v>
      </c>
      <c r="B24" s="39">
        <v>1900</v>
      </c>
      <c r="C24" s="39">
        <v>3600</v>
      </c>
      <c r="D24" s="40">
        <f t="shared" si="0"/>
        <v>89.5</v>
      </c>
      <c r="E24" s="42"/>
    </row>
    <row r="25" spans="1:5" ht="24" customHeight="1">
      <c r="A25" s="38" t="s">
        <v>151</v>
      </c>
      <c r="B25" s="39">
        <v>3012</v>
      </c>
      <c r="C25" s="39">
        <v>3100</v>
      </c>
      <c r="D25" s="40">
        <f t="shared" si="0"/>
        <v>2.9</v>
      </c>
      <c r="E25" s="42"/>
    </row>
    <row r="26" spans="1:5" ht="24" customHeight="1">
      <c r="A26" s="38" t="s">
        <v>152</v>
      </c>
      <c r="B26" s="39"/>
      <c r="C26" s="39">
        <v>8062</v>
      </c>
      <c r="D26" s="40">
        <f t="shared" si="0"/>
        <v>0</v>
      </c>
      <c r="E26" s="44"/>
    </row>
    <row r="27" spans="1:5" ht="24" customHeight="1">
      <c r="A27" s="45" t="s">
        <v>153</v>
      </c>
      <c r="B27" s="46"/>
      <c r="C27" s="39">
        <v>40</v>
      </c>
      <c r="D27" s="47"/>
      <c r="E27" s="44"/>
    </row>
    <row r="28" spans="1:5" ht="15" customHeight="1">
      <c r="A28" s="38"/>
      <c r="B28" s="46"/>
      <c r="C28" s="39"/>
      <c r="D28" s="47"/>
      <c r="E28" s="44"/>
    </row>
    <row r="29" spans="1:5" s="30" customFormat="1" ht="24" customHeight="1">
      <c r="A29" s="48" t="s">
        <v>56</v>
      </c>
      <c r="B29" s="49">
        <f>SUM(B4:B26)</f>
        <v>287886</v>
      </c>
      <c r="C29" s="49">
        <f>SUM(C4:C28)</f>
        <v>356551</v>
      </c>
      <c r="D29" s="50">
        <f>IF(B29=0,0,(C29/B29-1)*100)</f>
        <v>23.9</v>
      </c>
      <c r="E29" s="51"/>
    </row>
    <row r="30" spans="1:5">
      <c r="C30" s="52"/>
      <c r="E30" s="53"/>
    </row>
    <row r="31" spans="1:5">
      <c r="A31" s="54"/>
    </row>
    <row r="32" spans="1:5">
      <c r="D32" s="55"/>
    </row>
    <row r="33" spans="2:4">
      <c r="B33" s="56"/>
      <c r="D33" s="54"/>
    </row>
    <row r="36" spans="2:4">
      <c r="C36" s="55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  <row r="181" spans="1:1">
      <c r="A181" s="57"/>
    </row>
    <row r="182" spans="1:1">
      <c r="A182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318"/>
  <sheetViews>
    <sheetView showGridLines="0" showZeros="0" workbookViewId="0">
      <selection activeCell="D10" sqref="D10"/>
    </sheetView>
  </sheetViews>
  <sheetFormatPr defaultColWidth="9" defaultRowHeight="15.6"/>
  <cols>
    <col min="1" max="1" width="29.5" style="176" customWidth="1"/>
    <col min="2" max="2" width="14.8984375" style="176" customWidth="1"/>
    <col min="3" max="3" width="13.5" style="175" customWidth="1"/>
    <col min="4" max="4" width="15.796875" style="177" customWidth="1"/>
    <col min="5" max="5" width="15" style="175" customWidth="1"/>
    <col min="6" max="16384" width="9" style="175"/>
  </cols>
  <sheetData>
    <row r="1" spans="1:5" ht="31.2" customHeight="1">
      <c r="A1" s="192" t="s">
        <v>1297</v>
      </c>
      <c r="B1" s="192"/>
      <c r="C1" s="192"/>
      <c r="D1" s="192"/>
      <c r="E1" s="192"/>
    </row>
    <row r="2" spans="1:5" ht="20.25" customHeight="1">
      <c r="E2" s="178" t="s">
        <v>1</v>
      </c>
    </row>
    <row r="3" spans="1:5" s="179" customFormat="1" ht="36" customHeight="1">
      <c r="A3" s="174" t="s">
        <v>158</v>
      </c>
      <c r="B3" s="35" t="s">
        <v>1305</v>
      </c>
      <c r="C3" s="172" t="s">
        <v>1306</v>
      </c>
      <c r="D3" s="35" t="s">
        <v>1313</v>
      </c>
      <c r="E3" s="173" t="s">
        <v>1307</v>
      </c>
    </row>
    <row r="4" spans="1:5" s="179" customFormat="1" ht="20.100000000000001" customHeight="1">
      <c r="A4" s="63" t="s">
        <v>1303</v>
      </c>
      <c r="B4" s="65">
        <f>SUM(B5,B17,B26,B38,B50,B61,B72,B84,B93,B103,B118,B127,B138,B150,B160,B173,B180,B187,B196,B202,B209,B217,B224,B230,B236,B242,B248,B254)</f>
        <v>47757</v>
      </c>
      <c r="C4" s="65">
        <f>SUM(C5,C17,C26,C38,C50,C61,C72,C84,C93,C103,C118,C127,C138,C150,C160,C173,C180,C187,C196,C202,C209,C217,C224,C230,C236,C242,C248,C254)</f>
        <v>60480</v>
      </c>
      <c r="D4" s="40">
        <f>IF(B4=0,0,(C4/B4-1)*100)</f>
        <v>26.6</v>
      </c>
      <c r="E4" s="62"/>
    </row>
    <row r="5" spans="1:5" s="179" customFormat="1" ht="20.100000000000001" customHeight="1">
      <c r="A5" s="63" t="s">
        <v>1298</v>
      </c>
      <c r="B5" s="65">
        <f>SUM(B6:B16)</f>
        <v>1800</v>
      </c>
      <c r="C5" s="65">
        <f>SUM(C6:C16)</f>
        <v>3835</v>
      </c>
      <c r="D5" s="40">
        <f t="shared" ref="D5:D68" si="0">IF(B5=0,0,(C5/B5-1)*100)</f>
        <v>113.1</v>
      </c>
      <c r="E5" s="62"/>
    </row>
    <row r="6" spans="1:5" s="179" customFormat="1" ht="20.100000000000001" customHeight="1">
      <c r="A6" s="63" t="s">
        <v>1299</v>
      </c>
      <c r="B6" s="65">
        <v>1070</v>
      </c>
      <c r="C6" s="65">
        <v>1200</v>
      </c>
      <c r="D6" s="40">
        <f t="shared" si="0"/>
        <v>12.1</v>
      </c>
      <c r="E6" s="62"/>
    </row>
    <row r="7" spans="1:5" s="179" customFormat="1" ht="20.100000000000001" customHeight="1">
      <c r="A7" s="63" t="s">
        <v>1300</v>
      </c>
      <c r="B7" s="65">
        <v>50</v>
      </c>
      <c r="C7" s="65">
        <v>50</v>
      </c>
      <c r="D7" s="40">
        <f t="shared" si="0"/>
        <v>0</v>
      </c>
      <c r="E7" s="62"/>
    </row>
    <row r="8" spans="1:5" s="179" customFormat="1" ht="20.100000000000001" customHeight="1">
      <c r="A8" s="63" t="s">
        <v>1301</v>
      </c>
      <c r="B8" s="65">
        <v>373</v>
      </c>
      <c r="C8" s="65">
        <v>2315</v>
      </c>
      <c r="D8" s="40">
        <f t="shared" si="0"/>
        <v>520.6</v>
      </c>
      <c r="E8" s="62"/>
    </row>
    <row r="9" spans="1:5" s="179" customFormat="1" ht="20.100000000000001" customHeight="1">
      <c r="A9" s="63" t="s">
        <v>1302</v>
      </c>
      <c r="B9" s="65">
        <v>171</v>
      </c>
      <c r="C9" s="65">
        <v>150</v>
      </c>
      <c r="D9" s="40">
        <f t="shared" si="0"/>
        <v>-12.3</v>
      </c>
      <c r="E9" s="62"/>
    </row>
    <row r="10" spans="1:5" s="179" customFormat="1" ht="20.100000000000001" customHeight="1">
      <c r="A10" s="63" t="s">
        <v>305</v>
      </c>
      <c r="B10" s="65">
        <v>15</v>
      </c>
      <c r="C10" s="65">
        <v>15</v>
      </c>
      <c r="D10" s="40">
        <f t="shared" si="0"/>
        <v>0</v>
      </c>
      <c r="E10" s="62"/>
    </row>
    <row r="11" spans="1:5" s="179" customFormat="1" ht="20.100000000000001" customHeight="1">
      <c r="A11" s="63" t="s">
        <v>306</v>
      </c>
      <c r="B11" s="65">
        <v>0</v>
      </c>
      <c r="C11" s="65">
        <v>0</v>
      </c>
      <c r="D11" s="40">
        <f t="shared" si="0"/>
        <v>0</v>
      </c>
      <c r="E11" s="62"/>
    </row>
    <row r="12" spans="1:5" s="179" customFormat="1" ht="20.100000000000001" customHeight="1">
      <c r="A12" s="63" t="s">
        <v>307</v>
      </c>
      <c r="B12" s="65">
        <v>0</v>
      </c>
      <c r="C12" s="65">
        <v>0</v>
      </c>
      <c r="D12" s="40">
        <f t="shared" si="0"/>
        <v>0</v>
      </c>
      <c r="E12" s="62"/>
    </row>
    <row r="13" spans="1:5" s="179" customFormat="1" ht="20.100000000000001" customHeight="1">
      <c r="A13" s="63" t="s">
        <v>308</v>
      </c>
      <c r="B13" s="65">
        <v>60</v>
      </c>
      <c r="C13" s="65">
        <v>60</v>
      </c>
      <c r="D13" s="40">
        <f t="shared" si="0"/>
        <v>0</v>
      </c>
      <c r="E13" s="62"/>
    </row>
    <row r="14" spans="1:5" s="179" customFormat="1" ht="20.100000000000001" customHeight="1">
      <c r="A14" s="63" t="s">
        <v>309</v>
      </c>
      <c r="B14" s="65">
        <v>15</v>
      </c>
      <c r="C14" s="65">
        <v>15</v>
      </c>
      <c r="D14" s="40">
        <f t="shared" si="0"/>
        <v>0</v>
      </c>
      <c r="E14" s="62"/>
    </row>
    <row r="15" spans="1:5" s="179" customFormat="1" ht="20.100000000000001" customHeight="1">
      <c r="A15" s="63" t="s">
        <v>310</v>
      </c>
      <c r="B15" s="65">
        <v>0</v>
      </c>
      <c r="C15" s="65">
        <v>0</v>
      </c>
      <c r="D15" s="40">
        <f t="shared" si="0"/>
        <v>0</v>
      </c>
      <c r="E15" s="62"/>
    </row>
    <row r="16" spans="1:5" s="179" customFormat="1" ht="20.100000000000001" customHeight="1">
      <c r="A16" s="63" t="s">
        <v>311</v>
      </c>
      <c r="B16" s="65">
        <v>46</v>
      </c>
      <c r="C16" s="65">
        <v>30</v>
      </c>
      <c r="D16" s="40">
        <f t="shared" si="0"/>
        <v>-34.799999999999997</v>
      </c>
      <c r="E16" s="62"/>
    </row>
    <row r="17" spans="1:5" s="179" customFormat="1" ht="20.100000000000001" customHeight="1">
      <c r="A17" s="63" t="s">
        <v>312</v>
      </c>
      <c r="B17" s="65">
        <f>SUM(B18:B25)</f>
        <v>1582</v>
      </c>
      <c r="C17" s="65">
        <f>SUM(C18:C25)</f>
        <v>1565</v>
      </c>
      <c r="D17" s="40">
        <f t="shared" si="0"/>
        <v>-1.1000000000000001</v>
      </c>
      <c r="E17" s="62"/>
    </row>
    <row r="18" spans="1:5" s="179" customFormat="1" ht="20.100000000000001" customHeight="1">
      <c r="A18" s="63" t="s">
        <v>302</v>
      </c>
      <c r="B18" s="65">
        <v>1053</v>
      </c>
      <c r="C18" s="65">
        <v>1100</v>
      </c>
      <c r="D18" s="40">
        <f t="shared" si="0"/>
        <v>4.5</v>
      </c>
      <c r="E18" s="62"/>
    </row>
    <row r="19" spans="1:5" s="179" customFormat="1" ht="20.100000000000001" customHeight="1">
      <c r="A19" s="63" t="s">
        <v>303</v>
      </c>
      <c r="B19" s="65">
        <v>150</v>
      </c>
      <c r="C19" s="65">
        <v>165</v>
      </c>
      <c r="D19" s="40">
        <f t="shared" si="0"/>
        <v>10</v>
      </c>
      <c r="E19" s="62"/>
    </row>
    <row r="20" spans="1:5" s="179" customFormat="1" ht="20.100000000000001" customHeight="1">
      <c r="A20" s="63" t="s">
        <v>304</v>
      </c>
      <c r="B20" s="65">
        <v>0</v>
      </c>
      <c r="C20" s="65">
        <v>0</v>
      </c>
      <c r="D20" s="40">
        <f t="shared" si="0"/>
        <v>0</v>
      </c>
      <c r="E20" s="62"/>
    </row>
    <row r="21" spans="1:5" s="179" customFormat="1" ht="20.100000000000001" customHeight="1">
      <c r="A21" s="63" t="s">
        <v>313</v>
      </c>
      <c r="B21" s="65">
        <v>113</v>
      </c>
      <c r="C21" s="65">
        <v>100</v>
      </c>
      <c r="D21" s="40">
        <f t="shared" si="0"/>
        <v>-11.5</v>
      </c>
      <c r="E21" s="62"/>
    </row>
    <row r="22" spans="1:5" s="179" customFormat="1" ht="20.100000000000001" customHeight="1">
      <c r="A22" s="63" t="s">
        <v>314</v>
      </c>
      <c r="B22" s="65">
        <v>0</v>
      </c>
      <c r="C22" s="65">
        <v>0</v>
      </c>
      <c r="D22" s="40">
        <f t="shared" si="0"/>
        <v>0</v>
      </c>
      <c r="E22" s="62"/>
    </row>
    <row r="23" spans="1:5" s="179" customFormat="1" ht="20.100000000000001" customHeight="1">
      <c r="A23" s="63" t="s">
        <v>315</v>
      </c>
      <c r="B23" s="65">
        <v>0</v>
      </c>
      <c r="C23" s="65">
        <v>0</v>
      </c>
      <c r="D23" s="40">
        <f t="shared" si="0"/>
        <v>0</v>
      </c>
      <c r="E23" s="62"/>
    </row>
    <row r="24" spans="1:5" s="179" customFormat="1" ht="20.100000000000001" customHeight="1">
      <c r="A24" s="63" t="s">
        <v>310</v>
      </c>
      <c r="B24" s="65">
        <v>0</v>
      </c>
      <c r="C24" s="65">
        <v>0</v>
      </c>
      <c r="D24" s="40">
        <f t="shared" si="0"/>
        <v>0</v>
      </c>
      <c r="E24" s="62"/>
    </row>
    <row r="25" spans="1:5" s="179" customFormat="1" ht="20.100000000000001" customHeight="1">
      <c r="A25" s="63" t="s">
        <v>316</v>
      </c>
      <c r="B25" s="65">
        <v>266</v>
      </c>
      <c r="C25" s="65">
        <v>200</v>
      </c>
      <c r="D25" s="40">
        <f t="shared" si="0"/>
        <v>-24.8</v>
      </c>
      <c r="E25" s="62"/>
    </row>
    <row r="26" spans="1:5" s="179" customFormat="1" ht="20.100000000000001" customHeight="1">
      <c r="A26" s="63" t="s">
        <v>317</v>
      </c>
      <c r="B26" s="65">
        <f>SUM(B27:B37)</f>
        <v>10272</v>
      </c>
      <c r="C26" s="65">
        <f>SUM(C27:C37)</f>
        <v>13521</v>
      </c>
      <c r="D26" s="40">
        <f t="shared" si="0"/>
        <v>31.6</v>
      </c>
      <c r="E26" s="62"/>
    </row>
    <row r="27" spans="1:5" s="179" customFormat="1" ht="20.100000000000001" customHeight="1">
      <c r="A27" s="63" t="s">
        <v>302</v>
      </c>
      <c r="B27" s="65">
        <v>3183</v>
      </c>
      <c r="C27" s="65">
        <v>4260</v>
      </c>
      <c r="D27" s="40">
        <f t="shared" si="0"/>
        <v>33.799999999999997</v>
      </c>
      <c r="E27" s="62"/>
    </row>
    <row r="28" spans="1:5" s="179" customFormat="1" ht="20.100000000000001" customHeight="1">
      <c r="A28" s="63" t="s">
        <v>303</v>
      </c>
      <c r="B28" s="65">
        <v>456</v>
      </c>
      <c r="C28" s="65">
        <v>600</v>
      </c>
      <c r="D28" s="40">
        <f t="shared" si="0"/>
        <v>31.6</v>
      </c>
      <c r="E28" s="62"/>
    </row>
    <row r="29" spans="1:5" s="179" customFormat="1" ht="20.100000000000001" customHeight="1">
      <c r="A29" s="63" t="s">
        <v>304</v>
      </c>
      <c r="B29" s="65">
        <v>1239</v>
      </c>
      <c r="C29" s="65">
        <v>1200</v>
      </c>
      <c r="D29" s="40">
        <f t="shared" si="0"/>
        <v>-3.1</v>
      </c>
      <c r="E29" s="62"/>
    </row>
    <row r="30" spans="1:5" s="179" customFormat="1" ht="20.100000000000001" customHeight="1">
      <c r="A30" s="63" t="s">
        <v>318</v>
      </c>
      <c r="B30" s="65">
        <v>0</v>
      </c>
      <c r="C30" s="65">
        <v>0</v>
      </c>
      <c r="D30" s="40">
        <f t="shared" si="0"/>
        <v>0</v>
      </c>
      <c r="E30" s="62"/>
    </row>
    <row r="31" spans="1:5" s="179" customFormat="1" ht="20.100000000000001" customHeight="1">
      <c r="A31" s="63" t="s">
        <v>319</v>
      </c>
      <c r="B31" s="65">
        <v>330</v>
      </c>
      <c r="C31" s="65">
        <v>460</v>
      </c>
      <c r="D31" s="40">
        <f t="shared" si="0"/>
        <v>39.4</v>
      </c>
      <c r="E31" s="62"/>
    </row>
    <row r="32" spans="1:5" s="179" customFormat="1" ht="20.100000000000001" customHeight="1">
      <c r="A32" s="63" t="s">
        <v>320</v>
      </c>
      <c r="B32" s="65">
        <v>0</v>
      </c>
      <c r="C32" s="65">
        <v>0</v>
      </c>
      <c r="D32" s="40">
        <f t="shared" si="0"/>
        <v>0</v>
      </c>
      <c r="E32" s="62"/>
    </row>
    <row r="33" spans="1:5" s="179" customFormat="1" ht="20.100000000000001" customHeight="1">
      <c r="A33" s="63" t="s">
        <v>321</v>
      </c>
      <c r="B33" s="65">
        <v>30</v>
      </c>
      <c r="C33" s="65">
        <v>60</v>
      </c>
      <c r="D33" s="40">
        <f t="shared" si="0"/>
        <v>100</v>
      </c>
      <c r="E33" s="62"/>
    </row>
    <row r="34" spans="1:5" s="179" customFormat="1" ht="20.100000000000001" customHeight="1">
      <c r="A34" s="63" t="s">
        <v>322</v>
      </c>
      <c r="B34" s="65">
        <v>56</v>
      </c>
      <c r="C34" s="65">
        <v>60</v>
      </c>
      <c r="D34" s="40">
        <f t="shared" si="0"/>
        <v>7.1</v>
      </c>
      <c r="E34" s="62"/>
    </row>
    <row r="35" spans="1:5" s="179" customFormat="1" ht="20.100000000000001" customHeight="1">
      <c r="A35" s="63" t="s">
        <v>323</v>
      </c>
      <c r="B35" s="65">
        <v>0</v>
      </c>
      <c r="C35" s="65">
        <v>0</v>
      </c>
      <c r="D35" s="40">
        <f t="shared" si="0"/>
        <v>0</v>
      </c>
      <c r="E35" s="62"/>
    </row>
    <row r="36" spans="1:5" s="179" customFormat="1" ht="20.100000000000001" customHeight="1">
      <c r="A36" s="63" t="s">
        <v>310</v>
      </c>
      <c r="B36" s="65">
        <v>2591</v>
      </c>
      <c r="C36" s="65">
        <v>3500</v>
      </c>
      <c r="D36" s="40">
        <f t="shared" si="0"/>
        <v>35.1</v>
      </c>
      <c r="E36" s="62"/>
    </row>
    <row r="37" spans="1:5" s="179" customFormat="1" ht="20.100000000000001" customHeight="1">
      <c r="A37" s="63" t="s">
        <v>324</v>
      </c>
      <c r="B37" s="65">
        <v>2387</v>
      </c>
      <c r="C37" s="65">
        <v>3381</v>
      </c>
      <c r="D37" s="40">
        <f t="shared" si="0"/>
        <v>41.6</v>
      </c>
      <c r="E37" s="62"/>
    </row>
    <row r="38" spans="1:5" s="179" customFormat="1" ht="20.100000000000001" customHeight="1">
      <c r="A38" s="63" t="s">
        <v>325</v>
      </c>
      <c r="B38" s="65">
        <f>SUM(B39:B49)</f>
        <v>1878</v>
      </c>
      <c r="C38" s="65">
        <f>SUM(C39:C49)</f>
        <v>3276</v>
      </c>
      <c r="D38" s="40">
        <f t="shared" si="0"/>
        <v>74.400000000000006</v>
      </c>
      <c r="E38" s="62"/>
    </row>
    <row r="39" spans="1:5" s="179" customFormat="1" ht="20.100000000000001" customHeight="1">
      <c r="A39" s="63" t="s">
        <v>302</v>
      </c>
      <c r="B39" s="65">
        <v>1170</v>
      </c>
      <c r="C39" s="65">
        <v>1566</v>
      </c>
      <c r="D39" s="40">
        <f t="shared" si="0"/>
        <v>33.799999999999997</v>
      </c>
      <c r="E39" s="62"/>
    </row>
    <row r="40" spans="1:5" s="179" customFormat="1" ht="20.100000000000001" customHeight="1">
      <c r="A40" s="63" t="s">
        <v>303</v>
      </c>
      <c r="B40" s="65">
        <v>266</v>
      </c>
      <c r="C40" s="65">
        <v>1300</v>
      </c>
      <c r="D40" s="40">
        <f t="shared" si="0"/>
        <v>388.7</v>
      </c>
      <c r="E40" s="62"/>
    </row>
    <row r="41" spans="1:5" s="179" customFormat="1" ht="20.100000000000001" customHeight="1">
      <c r="A41" s="63" t="s">
        <v>304</v>
      </c>
      <c r="B41" s="65">
        <v>0</v>
      </c>
      <c r="C41" s="65"/>
      <c r="D41" s="40">
        <f t="shared" si="0"/>
        <v>0</v>
      </c>
      <c r="E41" s="62"/>
    </row>
    <row r="42" spans="1:5" s="179" customFormat="1" ht="20.100000000000001" customHeight="1">
      <c r="A42" s="63" t="s">
        <v>326</v>
      </c>
      <c r="B42" s="65">
        <v>0</v>
      </c>
      <c r="C42" s="65"/>
      <c r="D42" s="40">
        <f t="shared" si="0"/>
        <v>0</v>
      </c>
      <c r="E42" s="62"/>
    </row>
    <row r="43" spans="1:5" s="179" customFormat="1" ht="20.100000000000001" customHeight="1">
      <c r="A43" s="63" t="s">
        <v>327</v>
      </c>
      <c r="B43" s="65">
        <v>0</v>
      </c>
      <c r="C43" s="65"/>
      <c r="D43" s="40">
        <f t="shared" si="0"/>
        <v>0</v>
      </c>
      <c r="E43" s="62"/>
    </row>
    <row r="44" spans="1:5" s="179" customFormat="1" ht="20.100000000000001" customHeight="1">
      <c r="A44" s="63" t="s">
        <v>328</v>
      </c>
      <c r="B44" s="65">
        <v>0</v>
      </c>
      <c r="C44" s="65"/>
      <c r="D44" s="40">
        <f t="shared" si="0"/>
        <v>0</v>
      </c>
      <c r="E44" s="62"/>
    </row>
    <row r="45" spans="1:5" s="179" customFormat="1" ht="20.100000000000001" customHeight="1">
      <c r="A45" s="63" t="s">
        <v>329</v>
      </c>
      <c r="B45" s="65">
        <v>0</v>
      </c>
      <c r="C45" s="65"/>
      <c r="D45" s="40">
        <f t="shared" si="0"/>
        <v>0</v>
      </c>
      <c r="E45" s="62"/>
    </row>
    <row r="46" spans="1:5" s="179" customFormat="1" ht="20.100000000000001" customHeight="1">
      <c r="A46" s="63" t="s">
        <v>330</v>
      </c>
      <c r="B46" s="65">
        <v>3</v>
      </c>
      <c r="C46" s="65"/>
      <c r="D46" s="40">
        <f t="shared" si="0"/>
        <v>-100</v>
      </c>
      <c r="E46" s="62"/>
    </row>
    <row r="47" spans="1:5" s="179" customFormat="1" ht="20.100000000000001" customHeight="1">
      <c r="A47" s="63" t="s">
        <v>331</v>
      </c>
      <c r="B47" s="65">
        <v>40</v>
      </c>
      <c r="C47" s="65"/>
      <c r="D47" s="40">
        <f t="shared" si="0"/>
        <v>-100</v>
      </c>
      <c r="E47" s="62"/>
    </row>
    <row r="48" spans="1:5" s="179" customFormat="1" ht="20.100000000000001" customHeight="1">
      <c r="A48" s="63" t="s">
        <v>310</v>
      </c>
      <c r="B48" s="65">
        <v>57</v>
      </c>
      <c r="C48" s="65">
        <v>52</v>
      </c>
      <c r="D48" s="40">
        <f t="shared" si="0"/>
        <v>-8.8000000000000007</v>
      </c>
      <c r="E48" s="62"/>
    </row>
    <row r="49" spans="1:5" s="179" customFormat="1" ht="20.100000000000001" customHeight="1">
      <c r="A49" s="63" t="s">
        <v>332</v>
      </c>
      <c r="B49" s="65">
        <v>342</v>
      </c>
      <c r="C49" s="65">
        <v>358</v>
      </c>
      <c r="D49" s="40">
        <f t="shared" si="0"/>
        <v>4.7</v>
      </c>
      <c r="E49" s="62"/>
    </row>
    <row r="50" spans="1:5" s="179" customFormat="1" ht="20.100000000000001" customHeight="1">
      <c r="A50" s="63" t="s">
        <v>333</v>
      </c>
      <c r="B50" s="65">
        <f>SUM(B51:B60)</f>
        <v>856</v>
      </c>
      <c r="C50" s="65">
        <f>SUM(C51:C60)</f>
        <v>881</v>
      </c>
      <c r="D50" s="40">
        <f t="shared" si="0"/>
        <v>2.9</v>
      </c>
      <c r="E50" s="62"/>
    </row>
    <row r="51" spans="1:5" s="179" customFormat="1" ht="20.100000000000001" customHeight="1">
      <c r="A51" s="63" t="s">
        <v>302</v>
      </c>
      <c r="B51" s="65">
        <v>439</v>
      </c>
      <c r="C51" s="65">
        <v>586</v>
      </c>
      <c r="D51" s="40">
        <f t="shared" si="0"/>
        <v>33.5</v>
      </c>
      <c r="E51" s="62"/>
    </row>
    <row r="52" spans="1:5" s="179" customFormat="1" ht="20.100000000000001" customHeight="1">
      <c r="A52" s="63" t="s">
        <v>303</v>
      </c>
      <c r="B52" s="65">
        <v>6</v>
      </c>
      <c r="C52" s="65">
        <v>6</v>
      </c>
      <c r="D52" s="40">
        <f t="shared" si="0"/>
        <v>0</v>
      </c>
      <c r="E52" s="62"/>
    </row>
    <row r="53" spans="1:5" s="179" customFormat="1" ht="20.100000000000001" customHeight="1">
      <c r="A53" s="63" t="s">
        <v>304</v>
      </c>
      <c r="B53" s="65">
        <v>0</v>
      </c>
      <c r="C53" s="65">
        <v>0</v>
      </c>
      <c r="D53" s="40">
        <f t="shared" si="0"/>
        <v>0</v>
      </c>
      <c r="E53" s="62"/>
    </row>
    <row r="54" spans="1:5" s="179" customFormat="1" ht="20.100000000000001" customHeight="1">
      <c r="A54" s="63" t="s">
        <v>334</v>
      </c>
      <c r="B54" s="65">
        <v>0</v>
      </c>
      <c r="C54" s="65">
        <v>0</v>
      </c>
      <c r="D54" s="40">
        <f t="shared" si="0"/>
        <v>0</v>
      </c>
      <c r="E54" s="62"/>
    </row>
    <row r="55" spans="1:5" s="179" customFormat="1" ht="20.100000000000001" customHeight="1">
      <c r="A55" s="63" t="s">
        <v>335</v>
      </c>
      <c r="B55" s="65">
        <v>100</v>
      </c>
      <c r="C55" s="65">
        <v>100</v>
      </c>
      <c r="D55" s="40">
        <f t="shared" si="0"/>
        <v>0</v>
      </c>
      <c r="E55" s="62"/>
    </row>
    <row r="56" spans="1:5" s="179" customFormat="1" ht="20.100000000000001" customHeight="1">
      <c r="A56" s="63" t="s">
        <v>336</v>
      </c>
      <c r="B56" s="65">
        <v>4</v>
      </c>
      <c r="C56" s="65">
        <v>4</v>
      </c>
      <c r="D56" s="40">
        <f t="shared" si="0"/>
        <v>0</v>
      </c>
      <c r="E56" s="62"/>
    </row>
    <row r="57" spans="1:5" s="179" customFormat="1" ht="20.100000000000001" customHeight="1">
      <c r="A57" s="63" t="s">
        <v>337</v>
      </c>
      <c r="B57" s="65">
        <v>307</v>
      </c>
      <c r="C57" s="65">
        <v>185</v>
      </c>
      <c r="D57" s="40">
        <f t="shared" si="0"/>
        <v>-39.700000000000003</v>
      </c>
      <c r="E57" s="62"/>
    </row>
    <row r="58" spans="1:5" s="179" customFormat="1" ht="20.100000000000001" customHeight="1">
      <c r="A58" s="63" t="s">
        <v>338</v>
      </c>
      <c r="B58" s="65">
        <v>0</v>
      </c>
      <c r="C58" s="65">
        <v>0</v>
      </c>
      <c r="D58" s="40">
        <f t="shared" si="0"/>
        <v>0</v>
      </c>
      <c r="E58" s="62"/>
    </row>
    <row r="59" spans="1:5" s="179" customFormat="1" ht="20.100000000000001" customHeight="1">
      <c r="A59" s="63" t="s">
        <v>310</v>
      </c>
      <c r="B59" s="65">
        <v>0</v>
      </c>
      <c r="C59" s="65"/>
      <c r="D59" s="40">
        <f t="shared" si="0"/>
        <v>0</v>
      </c>
      <c r="E59" s="62"/>
    </row>
    <row r="60" spans="1:5" s="179" customFormat="1" ht="20.100000000000001" customHeight="1">
      <c r="A60" s="63" t="s">
        <v>339</v>
      </c>
      <c r="B60" s="65">
        <v>0</v>
      </c>
      <c r="C60" s="65"/>
      <c r="D60" s="40">
        <f t="shared" si="0"/>
        <v>0</v>
      </c>
      <c r="E60" s="62"/>
    </row>
    <row r="61" spans="1:5" s="179" customFormat="1" ht="20.100000000000001" customHeight="1">
      <c r="A61" s="63" t="s">
        <v>340</v>
      </c>
      <c r="B61" s="65">
        <f>SUM(B62:B71)</f>
        <v>2290</v>
      </c>
      <c r="C61" s="65">
        <f>SUM(C62:C71)</f>
        <v>2651</v>
      </c>
      <c r="D61" s="40">
        <f t="shared" si="0"/>
        <v>15.8</v>
      </c>
      <c r="E61" s="62"/>
    </row>
    <row r="62" spans="1:5" s="179" customFormat="1" ht="20.100000000000001" customHeight="1">
      <c r="A62" s="63" t="s">
        <v>302</v>
      </c>
      <c r="B62" s="65">
        <v>1407</v>
      </c>
      <c r="C62" s="65">
        <v>1886</v>
      </c>
      <c r="D62" s="40">
        <f t="shared" si="0"/>
        <v>34</v>
      </c>
      <c r="E62" s="62"/>
    </row>
    <row r="63" spans="1:5" s="179" customFormat="1" ht="20.100000000000001" customHeight="1">
      <c r="A63" s="63" t="s">
        <v>303</v>
      </c>
      <c r="B63" s="65">
        <v>506</v>
      </c>
      <c r="C63" s="65">
        <v>500</v>
      </c>
      <c r="D63" s="40">
        <f t="shared" si="0"/>
        <v>-1.2</v>
      </c>
      <c r="E63" s="62"/>
    </row>
    <row r="64" spans="1:5" s="179" customFormat="1" ht="20.100000000000001" customHeight="1">
      <c r="A64" s="63" t="s">
        <v>304</v>
      </c>
      <c r="B64" s="65">
        <v>0</v>
      </c>
      <c r="C64" s="65"/>
      <c r="D64" s="40">
        <f t="shared" si="0"/>
        <v>0</v>
      </c>
      <c r="E64" s="62"/>
    </row>
    <row r="65" spans="1:5" s="179" customFormat="1" ht="20.100000000000001" customHeight="1">
      <c r="A65" s="63" t="s">
        <v>341</v>
      </c>
      <c r="B65" s="65">
        <v>0</v>
      </c>
      <c r="C65" s="65"/>
      <c r="D65" s="40">
        <f t="shared" si="0"/>
        <v>0</v>
      </c>
      <c r="E65" s="62"/>
    </row>
    <row r="66" spans="1:5" s="179" customFormat="1" ht="20.100000000000001" customHeight="1">
      <c r="A66" s="63" t="s">
        <v>342</v>
      </c>
      <c r="B66" s="65">
        <v>0</v>
      </c>
      <c r="C66" s="65"/>
      <c r="D66" s="40">
        <f t="shared" si="0"/>
        <v>0</v>
      </c>
      <c r="E66" s="62"/>
    </row>
    <row r="67" spans="1:5" s="179" customFormat="1" ht="20.100000000000001" customHeight="1">
      <c r="A67" s="63" t="s">
        <v>343</v>
      </c>
      <c r="B67" s="65">
        <v>0</v>
      </c>
      <c r="C67" s="65"/>
      <c r="D67" s="40">
        <f t="shared" si="0"/>
        <v>0</v>
      </c>
      <c r="E67" s="62"/>
    </row>
    <row r="68" spans="1:5" s="179" customFormat="1" ht="20.100000000000001" customHeight="1">
      <c r="A68" s="63" t="s">
        <v>344</v>
      </c>
      <c r="B68" s="65">
        <v>140</v>
      </c>
      <c r="C68" s="65">
        <v>140</v>
      </c>
      <c r="D68" s="40">
        <f t="shared" si="0"/>
        <v>0</v>
      </c>
      <c r="E68" s="62"/>
    </row>
    <row r="69" spans="1:5" s="179" customFormat="1" ht="20.100000000000001" customHeight="1">
      <c r="A69" s="63" t="s">
        <v>345</v>
      </c>
      <c r="B69" s="65">
        <v>0</v>
      </c>
      <c r="C69" s="65"/>
      <c r="D69" s="40">
        <f t="shared" ref="D69:D132" si="1">IF(B69=0,0,(C69/B69-1)*100)</f>
        <v>0</v>
      </c>
      <c r="E69" s="62"/>
    </row>
    <row r="70" spans="1:5" s="179" customFormat="1" ht="20.100000000000001" customHeight="1">
      <c r="A70" s="63" t="s">
        <v>310</v>
      </c>
      <c r="B70" s="65">
        <v>0</v>
      </c>
      <c r="C70" s="65"/>
      <c r="D70" s="40">
        <f t="shared" si="1"/>
        <v>0</v>
      </c>
      <c r="E70" s="62"/>
    </row>
    <row r="71" spans="1:5" s="179" customFormat="1" ht="20.100000000000001" customHeight="1">
      <c r="A71" s="63" t="s">
        <v>346</v>
      </c>
      <c r="B71" s="65">
        <v>237</v>
      </c>
      <c r="C71" s="65">
        <v>125</v>
      </c>
      <c r="D71" s="40">
        <f t="shared" si="1"/>
        <v>-47.3</v>
      </c>
      <c r="E71" s="62"/>
    </row>
    <row r="72" spans="1:5" s="179" customFormat="1" ht="20.100000000000001" customHeight="1">
      <c r="A72" s="63" t="s">
        <v>347</v>
      </c>
      <c r="B72" s="65">
        <f>SUM(B73:B83)</f>
        <v>680</v>
      </c>
      <c r="C72" s="65">
        <f>SUM(C73:C83)</f>
        <v>700</v>
      </c>
      <c r="D72" s="40">
        <f t="shared" si="1"/>
        <v>2.9</v>
      </c>
      <c r="E72" s="62"/>
    </row>
    <row r="73" spans="1:5" s="179" customFormat="1" ht="20.100000000000001" customHeight="1">
      <c r="A73" s="63" t="s">
        <v>302</v>
      </c>
      <c r="B73" s="65"/>
      <c r="C73" s="65"/>
      <c r="D73" s="40">
        <f t="shared" si="1"/>
        <v>0</v>
      </c>
      <c r="E73" s="62"/>
    </row>
    <row r="74" spans="1:5" s="179" customFormat="1" ht="20.100000000000001" customHeight="1">
      <c r="A74" s="63" t="s">
        <v>303</v>
      </c>
      <c r="B74" s="65"/>
      <c r="C74" s="65"/>
      <c r="D74" s="40">
        <f t="shared" si="1"/>
        <v>0</v>
      </c>
      <c r="E74" s="62"/>
    </row>
    <row r="75" spans="1:5" s="179" customFormat="1" ht="20.100000000000001" customHeight="1">
      <c r="A75" s="63" t="s">
        <v>304</v>
      </c>
      <c r="B75" s="65"/>
      <c r="C75" s="65"/>
      <c r="D75" s="40">
        <f t="shared" si="1"/>
        <v>0</v>
      </c>
      <c r="E75" s="62"/>
    </row>
    <row r="76" spans="1:5" s="179" customFormat="1" ht="20.100000000000001" customHeight="1">
      <c r="A76" s="63" t="s">
        <v>348</v>
      </c>
      <c r="B76" s="65"/>
      <c r="C76" s="65"/>
      <c r="D76" s="40">
        <f t="shared" si="1"/>
        <v>0</v>
      </c>
      <c r="E76" s="62"/>
    </row>
    <row r="77" spans="1:5" s="179" customFormat="1" ht="20.100000000000001" customHeight="1">
      <c r="A77" s="63" t="s">
        <v>349</v>
      </c>
      <c r="B77" s="65"/>
      <c r="C77" s="65"/>
      <c r="D77" s="40">
        <f t="shared" si="1"/>
        <v>0</v>
      </c>
      <c r="E77" s="62"/>
    </row>
    <row r="78" spans="1:5" s="179" customFormat="1" ht="20.100000000000001" customHeight="1">
      <c r="A78" s="63" t="s">
        <v>350</v>
      </c>
      <c r="B78" s="65"/>
      <c r="C78" s="65"/>
      <c r="D78" s="40">
        <f t="shared" si="1"/>
        <v>0</v>
      </c>
      <c r="E78" s="62"/>
    </row>
    <row r="79" spans="1:5" s="179" customFormat="1" ht="20.100000000000001" customHeight="1">
      <c r="A79" s="63" t="s">
        <v>351</v>
      </c>
      <c r="B79" s="65"/>
      <c r="C79" s="65"/>
      <c r="D79" s="40">
        <f t="shared" si="1"/>
        <v>0</v>
      </c>
      <c r="E79" s="62"/>
    </row>
    <row r="80" spans="1:5" s="179" customFormat="1" ht="20.100000000000001" customHeight="1">
      <c r="A80" s="63" t="s">
        <v>352</v>
      </c>
      <c r="B80" s="65"/>
      <c r="C80" s="65"/>
      <c r="D80" s="40">
        <f t="shared" si="1"/>
        <v>0</v>
      </c>
      <c r="E80" s="62"/>
    </row>
    <row r="81" spans="1:5" s="179" customFormat="1" ht="20.100000000000001" customHeight="1">
      <c r="A81" s="63" t="s">
        <v>344</v>
      </c>
      <c r="B81" s="65"/>
      <c r="C81" s="65"/>
      <c r="D81" s="40">
        <f t="shared" si="1"/>
        <v>0</v>
      </c>
      <c r="E81" s="62"/>
    </row>
    <row r="82" spans="1:5" s="179" customFormat="1" ht="20.100000000000001" customHeight="1">
      <c r="A82" s="63" t="s">
        <v>310</v>
      </c>
      <c r="B82" s="65"/>
      <c r="C82" s="65"/>
      <c r="D82" s="40">
        <f t="shared" si="1"/>
        <v>0</v>
      </c>
      <c r="E82" s="62"/>
    </row>
    <row r="83" spans="1:5" s="179" customFormat="1" ht="20.100000000000001" customHeight="1">
      <c r="A83" s="63" t="s">
        <v>353</v>
      </c>
      <c r="B83" s="65">
        <v>680</v>
      </c>
      <c r="C83" s="65">
        <v>700</v>
      </c>
      <c r="D83" s="40">
        <f t="shared" si="1"/>
        <v>2.9</v>
      </c>
      <c r="E83" s="62"/>
    </row>
    <row r="84" spans="1:5" s="179" customFormat="1" ht="20.100000000000001" customHeight="1">
      <c r="A84" s="63" t="s">
        <v>354</v>
      </c>
      <c r="B84" s="65">
        <f>SUM(B85:B92)</f>
        <v>1020</v>
      </c>
      <c r="C84" s="65">
        <f>SUM(C85:C92)</f>
        <v>1127</v>
      </c>
      <c r="D84" s="40">
        <f t="shared" si="1"/>
        <v>10.5</v>
      </c>
      <c r="E84" s="62"/>
    </row>
    <row r="85" spans="1:5" s="179" customFormat="1" ht="20.100000000000001" customHeight="1">
      <c r="A85" s="63" t="s">
        <v>302</v>
      </c>
      <c r="B85" s="65">
        <v>735</v>
      </c>
      <c r="C85" s="65">
        <v>850</v>
      </c>
      <c r="D85" s="40">
        <f t="shared" si="1"/>
        <v>15.6</v>
      </c>
      <c r="E85" s="62"/>
    </row>
    <row r="86" spans="1:5" s="179" customFormat="1" ht="20.100000000000001" customHeight="1">
      <c r="A86" s="63" t="s">
        <v>303</v>
      </c>
      <c r="B86" s="65">
        <v>20</v>
      </c>
      <c r="C86" s="65">
        <v>20</v>
      </c>
      <c r="D86" s="40">
        <f t="shared" si="1"/>
        <v>0</v>
      </c>
      <c r="E86" s="62"/>
    </row>
    <row r="87" spans="1:5" s="179" customFormat="1" ht="20.100000000000001" customHeight="1">
      <c r="A87" s="63" t="s">
        <v>304</v>
      </c>
      <c r="B87" s="65">
        <v>0</v>
      </c>
      <c r="C87" s="65"/>
      <c r="D87" s="40">
        <f t="shared" si="1"/>
        <v>0</v>
      </c>
      <c r="E87" s="62"/>
    </row>
    <row r="88" spans="1:5" s="179" customFormat="1" ht="20.100000000000001" customHeight="1">
      <c r="A88" s="63" t="s">
        <v>355</v>
      </c>
      <c r="B88" s="65">
        <v>167</v>
      </c>
      <c r="C88" s="65">
        <v>167</v>
      </c>
      <c r="D88" s="40">
        <f t="shared" si="1"/>
        <v>0</v>
      </c>
      <c r="E88" s="62"/>
    </row>
    <row r="89" spans="1:5" s="179" customFormat="1" ht="20.100000000000001" customHeight="1">
      <c r="A89" s="63" t="s">
        <v>356</v>
      </c>
      <c r="B89" s="65">
        <v>0</v>
      </c>
      <c r="C89" s="65"/>
      <c r="D89" s="40">
        <f t="shared" si="1"/>
        <v>0</v>
      </c>
      <c r="E89" s="62"/>
    </row>
    <row r="90" spans="1:5" s="179" customFormat="1" ht="20.100000000000001" customHeight="1">
      <c r="A90" s="63" t="s">
        <v>344</v>
      </c>
      <c r="B90" s="65">
        <v>40</v>
      </c>
      <c r="C90" s="65">
        <v>40</v>
      </c>
      <c r="D90" s="40">
        <f t="shared" si="1"/>
        <v>0</v>
      </c>
      <c r="E90" s="62"/>
    </row>
    <row r="91" spans="1:5" s="179" customFormat="1" ht="20.100000000000001" customHeight="1">
      <c r="A91" s="63" t="s">
        <v>310</v>
      </c>
      <c r="B91" s="65">
        <v>0</v>
      </c>
      <c r="C91" s="65"/>
      <c r="D91" s="40">
        <f t="shared" si="1"/>
        <v>0</v>
      </c>
      <c r="E91" s="62"/>
    </row>
    <row r="92" spans="1:5" s="179" customFormat="1" ht="20.100000000000001" customHeight="1">
      <c r="A92" s="63" t="s">
        <v>357</v>
      </c>
      <c r="B92" s="65">
        <v>58</v>
      </c>
      <c r="C92" s="65">
        <v>50</v>
      </c>
      <c r="D92" s="40">
        <f t="shared" si="1"/>
        <v>-13.8</v>
      </c>
      <c r="E92" s="62"/>
    </row>
    <row r="93" spans="1:5" s="179" customFormat="1" ht="20.100000000000001" customHeight="1">
      <c r="A93" s="63" t="s">
        <v>358</v>
      </c>
      <c r="B93" s="65">
        <f>SUM(B94:B102)</f>
        <v>0</v>
      </c>
      <c r="C93" s="65">
        <f>SUM(C94:C102)</f>
        <v>0</v>
      </c>
      <c r="D93" s="40">
        <f t="shared" si="1"/>
        <v>0</v>
      </c>
      <c r="E93" s="62"/>
    </row>
    <row r="94" spans="1:5" s="179" customFormat="1" ht="20.100000000000001" customHeight="1">
      <c r="A94" s="63" t="s">
        <v>302</v>
      </c>
      <c r="B94" s="65"/>
      <c r="C94" s="65"/>
      <c r="D94" s="40">
        <f t="shared" si="1"/>
        <v>0</v>
      </c>
      <c r="E94" s="62"/>
    </row>
    <row r="95" spans="1:5" s="179" customFormat="1" ht="20.100000000000001" customHeight="1">
      <c r="A95" s="63" t="s">
        <v>303</v>
      </c>
      <c r="B95" s="65"/>
      <c r="C95" s="65"/>
      <c r="D95" s="40">
        <f t="shared" si="1"/>
        <v>0</v>
      </c>
      <c r="E95" s="62"/>
    </row>
    <row r="96" spans="1:5" s="179" customFormat="1" ht="20.100000000000001" customHeight="1">
      <c r="A96" s="63" t="s">
        <v>304</v>
      </c>
      <c r="B96" s="65"/>
      <c r="C96" s="65"/>
      <c r="D96" s="40">
        <f t="shared" si="1"/>
        <v>0</v>
      </c>
      <c r="E96" s="62"/>
    </row>
    <row r="97" spans="1:5" s="179" customFormat="1" ht="20.100000000000001" customHeight="1">
      <c r="A97" s="63" t="s">
        <v>359</v>
      </c>
      <c r="B97" s="65"/>
      <c r="C97" s="65"/>
      <c r="D97" s="40">
        <f t="shared" si="1"/>
        <v>0</v>
      </c>
      <c r="E97" s="62"/>
    </row>
    <row r="98" spans="1:5" s="179" customFormat="1" ht="20.100000000000001" customHeight="1">
      <c r="A98" s="63" t="s">
        <v>360</v>
      </c>
      <c r="B98" s="65"/>
      <c r="C98" s="65"/>
      <c r="D98" s="40">
        <f t="shared" si="1"/>
        <v>0</v>
      </c>
      <c r="E98" s="62"/>
    </row>
    <row r="99" spans="1:5" s="179" customFormat="1" ht="20.100000000000001" customHeight="1">
      <c r="A99" s="63" t="s">
        <v>361</v>
      </c>
      <c r="B99" s="65"/>
      <c r="C99" s="65"/>
      <c r="D99" s="40">
        <f t="shared" si="1"/>
        <v>0</v>
      </c>
      <c r="E99" s="62"/>
    </row>
    <row r="100" spans="1:5" s="179" customFormat="1" ht="20.100000000000001" customHeight="1">
      <c r="A100" s="63" t="s">
        <v>344</v>
      </c>
      <c r="B100" s="65"/>
      <c r="C100" s="65"/>
      <c r="D100" s="40">
        <f t="shared" si="1"/>
        <v>0</v>
      </c>
      <c r="E100" s="62"/>
    </row>
    <row r="101" spans="1:5" s="179" customFormat="1" ht="20.100000000000001" customHeight="1">
      <c r="A101" s="63" t="s">
        <v>310</v>
      </c>
      <c r="B101" s="65"/>
      <c r="C101" s="65"/>
      <c r="D101" s="40">
        <f t="shared" si="1"/>
        <v>0</v>
      </c>
      <c r="E101" s="62"/>
    </row>
    <row r="102" spans="1:5" s="179" customFormat="1" ht="20.100000000000001" customHeight="1">
      <c r="A102" s="63" t="s">
        <v>362</v>
      </c>
      <c r="B102" s="65"/>
      <c r="C102" s="65"/>
      <c r="D102" s="40">
        <f t="shared" si="1"/>
        <v>0</v>
      </c>
      <c r="E102" s="62"/>
    </row>
    <row r="103" spans="1:5" s="179" customFormat="1" ht="20.100000000000001" customHeight="1">
      <c r="A103" s="63" t="s">
        <v>363</v>
      </c>
      <c r="B103" s="65">
        <f>SUM(B104:B117)</f>
        <v>1015</v>
      </c>
      <c r="C103" s="65">
        <f>SUM(C104:C117)</f>
        <v>1643</v>
      </c>
      <c r="D103" s="40">
        <f t="shared" si="1"/>
        <v>61.9</v>
      </c>
      <c r="E103" s="62"/>
    </row>
    <row r="104" spans="1:5" s="179" customFormat="1" ht="20.100000000000001" customHeight="1">
      <c r="A104" s="63" t="s">
        <v>302</v>
      </c>
      <c r="B104" s="65">
        <v>0</v>
      </c>
      <c r="C104" s="65"/>
      <c r="D104" s="40">
        <f t="shared" si="1"/>
        <v>0</v>
      </c>
      <c r="E104" s="62"/>
    </row>
    <row r="105" spans="1:5" s="179" customFormat="1" ht="20.100000000000001" customHeight="1">
      <c r="A105" s="63" t="s">
        <v>303</v>
      </c>
      <c r="B105" s="65">
        <v>0</v>
      </c>
      <c r="C105" s="65"/>
      <c r="D105" s="40">
        <f t="shared" si="1"/>
        <v>0</v>
      </c>
      <c r="E105" s="62"/>
    </row>
    <row r="106" spans="1:5" s="179" customFormat="1" ht="20.100000000000001" customHeight="1">
      <c r="A106" s="63" t="s">
        <v>304</v>
      </c>
      <c r="B106" s="65">
        <v>0</v>
      </c>
      <c r="C106" s="65"/>
      <c r="D106" s="40">
        <f t="shared" si="1"/>
        <v>0</v>
      </c>
      <c r="E106" s="62"/>
    </row>
    <row r="107" spans="1:5" s="179" customFormat="1" ht="20.100000000000001" customHeight="1">
      <c r="A107" s="63" t="s">
        <v>364</v>
      </c>
      <c r="B107" s="65">
        <v>0</v>
      </c>
      <c r="C107" s="65"/>
      <c r="D107" s="40">
        <f t="shared" si="1"/>
        <v>0</v>
      </c>
      <c r="E107" s="62"/>
    </row>
    <row r="108" spans="1:5" s="179" customFormat="1" ht="20.100000000000001" customHeight="1">
      <c r="A108" s="63" t="s">
        <v>365</v>
      </c>
      <c r="B108" s="65">
        <v>0</v>
      </c>
      <c r="C108" s="65"/>
      <c r="D108" s="40">
        <f t="shared" si="1"/>
        <v>0</v>
      </c>
      <c r="E108" s="62"/>
    </row>
    <row r="109" spans="1:5" s="179" customFormat="1" ht="20.100000000000001" customHeight="1">
      <c r="A109" s="63" t="s">
        <v>366</v>
      </c>
      <c r="B109" s="65">
        <v>82</v>
      </c>
      <c r="C109" s="65">
        <v>93</v>
      </c>
      <c r="D109" s="40">
        <f t="shared" si="1"/>
        <v>13.4</v>
      </c>
      <c r="E109" s="62"/>
    </row>
    <row r="110" spans="1:5" s="179" customFormat="1" ht="20.100000000000001" customHeight="1">
      <c r="A110" s="63" t="s">
        <v>367</v>
      </c>
      <c r="B110" s="65">
        <v>0</v>
      </c>
      <c r="C110" s="65"/>
      <c r="D110" s="40">
        <f t="shared" si="1"/>
        <v>0</v>
      </c>
      <c r="E110" s="62"/>
    </row>
    <row r="111" spans="1:5" s="179" customFormat="1" ht="20.100000000000001" customHeight="1">
      <c r="A111" s="63" t="s">
        <v>368</v>
      </c>
      <c r="B111" s="65">
        <v>0</v>
      </c>
      <c r="C111" s="65"/>
      <c r="D111" s="40">
        <f t="shared" si="1"/>
        <v>0</v>
      </c>
      <c r="E111" s="62"/>
    </row>
    <row r="112" spans="1:5" s="179" customFormat="1" ht="20.100000000000001" customHeight="1">
      <c r="A112" s="63" t="s">
        <v>369</v>
      </c>
      <c r="B112" s="65">
        <v>0</v>
      </c>
      <c r="C112" s="65"/>
      <c r="D112" s="40">
        <f t="shared" si="1"/>
        <v>0</v>
      </c>
      <c r="E112" s="62"/>
    </row>
    <row r="113" spans="1:5" s="179" customFormat="1" ht="20.100000000000001" customHeight="1">
      <c r="A113" s="63" t="s">
        <v>370</v>
      </c>
      <c r="B113" s="65">
        <v>0</v>
      </c>
      <c r="C113" s="65"/>
      <c r="D113" s="40">
        <f t="shared" si="1"/>
        <v>0</v>
      </c>
      <c r="E113" s="62"/>
    </row>
    <row r="114" spans="1:5" s="179" customFormat="1" ht="20.100000000000001" customHeight="1">
      <c r="A114" s="63" t="s">
        <v>371</v>
      </c>
      <c r="B114" s="65">
        <v>0</v>
      </c>
      <c r="C114" s="65"/>
      <c r="D114" s="40">
        <f t="shared" si="1"/>
        <v>0</v>
      </c>
      <c r="E114" s="62"/>
    </row>
    <row r="115" spans="1:5" s="179" customFormat="1" ht="20.100000000000001" customHeight="1">
      <c r="A115" s="63" t="s">
        <v>372</v>
      </c>
      <c r="B115" s="65">
        <v>0</v>
      </c>
      <c r="C115" s="65"/>
      <c r="D115" s="40">
        <f t="shared" si="1"/>
        <v>0</v>
      </c>
      <c r="E115" s="62"/>
    </row>
    <row r="116" spans="1:5" s="179" customFormat="1" ht="20.100000000000001" customHeight="1">
      <c r="A116" s="63" t="s">
        <v>310</v>
      </c>
      <c r="B116" s="65">
        <v>0</v>
      </c>
      <c r="C116" s="65"/>
      <c r="D116" s="40">
        <f t="shared" si="1"/>
        <v>0</v>
      </c>
      <c r="E116" s="62"/>
    </row>
    <row r="117" spans="1:5" s="179" customFormat="1" ht="20.100000000000001" customHeight="1">
      <c r="A117" s="63" t="s">
        <v>373</v>
      </c>
      <c r="B117" s="65">
        <v>933</v>
      </c>
      <c r="C117" s="65">
        <v>1550</v>
      </c>
      <c r="D117" s="40">
        <f t="shared" si="1"/>
        <v>66.099999999999994</v>
      </c>
      <c r="E117" s="62"/>
    </row>
    <row r="118" spans="1:5" s="179" customFormat="1" ht="20.100000000000001" customHeight="1">
      <c r="A118" s="63" t="s">
        <v>374</v>
      </c>
      <c r="B118" s="65">
        <f>SUM(B119:B126)</f>
        <v>1563</v>
      </c>
      <c r="C118" s="65">
        <f>SUM(C119:C126)</f>
        <v>2171</v>
      </c>
      <c r="D118" s="40">
        <f t="shared" si="1"/>
        <v>38.9</v>
      </c>
      <c r="E118" s="62"/>
    </row>
    <row r="119" spans="1:5" s="179" customFormat="1" ht="20.100000000000001" customHeight="1">
      <c r="A119" s="63" t="s">
        <v>302</v>
      </c>
      <c r="B119" s="65">
        <v>1332</v>
      </c>
      <c r="C119" s="65">
        <v>1550</v>
      </c>
      <c r="D119" s="40">
        <f t="shared" si="1"/>
        <v>16.399999999999999</v>
      </c>
      <c r="E119" s="62"/>
    </row>
    <row r="120" spans="1:5" s="179" customFormat="1" ht="20.100000000000001" customHeight="1">
      <c r="A120" s="63" t="s">
        <v>303</v>
      </c>
      <c r="B120" s="65">
        <v>71</v>
      </c>
      <c r="C120" s="65">
        <v>171</v>
      </c>
      <c r="D120" s="40">
        <f t="shared" si="1"/>
        <v>140.80000000000001</v>
      </c>
      <c r="E120" s="62"/>
    </row>
    <row r="121" spans="1:5" s="179" customFormat="1" ht="20.100000000000001" customHeight="1">
      <c r="A121" s="63" t="s">
        <v>304</v>
      </c>
      <c r="B121" s="65">
        <v>0</v>
      </c>
      <c r="C121" s="65"/>
      <c r="D121" s="40">
        <f t="shared" si="1"/>
        <v>0</v>
      </c>
      <c r="E121" s="62"/>
    </row>
    <row r="122" spans="1:5" s="179" customFormat="1" ht="20.100000000000001" customHeight="1">
      <c r="A122" s="63" t="s">
        <v>375</v>
      </c>
      <c r="B122" s="65">
        <v>0</v>
      </c>
      <c r="C122" s="65"/>
      <c r="D122" s="40">
        <f t="shared" si="1"/>
        <v>0</v>
      </c>
      <c r="E122" s="62"/>
    </row>
    <row r="123" spans="1:5" s="179" customFormat="1" ht="20.100000000000001" customHeight="1">
      <c r="A123" s="63" t="s">
        <v>376</v>
      </c>
      <c r="B123" s="65">
        <v>0</v>
      </c>
      <c r="C123" s="65"/>
      <c r="D123" s="40">
        <f t="shared" si="1"/>
        <v>0</v>
      </c>
      <c r="E123" s="62"/>
    </row>
    <row r="124" spans="1:5" s="179" customFormat="1" ht="20.100000000000001" customHeight="1">
      <c r="A124" s="63" t="s">
        <v>377</v>
      </c>
      <c r="B124" s="65">
        <v>0</v>
      </c>
      <c r="C124" s="65"/>
      <c r="D124" s="40">
        <f t="shared" si="1"/>
        <v>0</v>
      </c>
      <c r="E124" s="62"/>
    </row>
    <row r="125" spans="1:5" s="179" customFormat="1" ht="20.100000000000001" customHeight="1">
      <c r="A125" s="63" t="s">
        <v>310</v>
      </c>
      <c r="B125" s="65">
        <v>0</v>
      </c>
      <c r="C125" s="65"/>
      <c r="D125" s="40">
        <f t="shared" si="1"/>
        <v>0</v>
      </c>
      <c r="E125" s="62"/>
    </row>
    <row r="126" spans="1:5" s="179" customFormat="1" ht="20.100000000000001" customHeight="1">
      <c r="A126" s="63" t="s">
        <v>378</v>
      </c>
      <c r="B126" s="65">
        <v>160</v>
      </c>
      <c r="C126" s="65">
        <v>450</v>
      </c>
      <c r="D126" s="40">
        <f t="shared" si="1"/>
        <v>181.3</v>
      </c>
      <c r="E126" s="62"/>
    </row>
    <row r="127" spans="1:5" s="179" customFormat="1" ht="20.100000000000001" customHeight="1">
      <c r="A127" s="63" t="s">
        <v>379</v>
      </c>
      <c r="B127" s="65">
        <f>SUM(B128:B137)</f>
        <v>1554</v>
      </c>
      <c r="C127" s="65">
        <f>SUM(C128:C137)</f>
        <v>2268</v>
      </c>
      <c r="D127" s="40">
        <f t="shared" si="1"/>
        <v>45.9</v>
      </c>
      <c r="E127" s="62"/>
    </row>
    <row r="128" spans="1:5" s="179" customFormat="1" ht="20.100000000000001" customHeight="1">
      <c r="A128" s="63" t="s">
        <v>302</v>
      </c>
      <c r="B128" s="65">
        <v>1050</v>
      </c>
      <c r="C128" s="65">
        <v>1400</v>
      </c>
      <c r="D128" s="40">
        <f t="shared" si="1"/>
        <v>33.299999999999997</v>
      </c>
      <c r="E128" s="62"/>
    </row>
    <row r="129" spans="1:5" s="179" customFormat="1" ht="20.100000000000001" customHeight="1">
      <c r="A129" s="63" t="s">
        <v>303</v>
      </c>
      <c r="B129" s="65">
        <v>30</v>
      </c>
      <c r="C129" s="65">
        <v>30</v>
      </c>
      <c r="D129" s="40">
        <f t="shared" si="1"/>
        <v>0</v>
      </c>
      <c r="E129" s="62"/>
    </row>
    <row r="130" spans="1:5" s="179" customFormat="1" ht="20.100000000000001" customHeight="1">
      <c r="A130" s="63" t="s">
        <v>304</v>
      </c>
      <c r="B130" s="65">
        <v>0</v>
      </c>
      <c r="C130" s="65"/>
      <c r="D130" s="40">
        <f t="shared" si="1"/>
        <v>0</v>
      </c>
      <c r="E130" s="62"/>
    </row>
    <row r="131" spans="1:5" s="179" customFormat="1" ht="20.100000000000001" customHeight="1">
      <c r="A131" s="63" t="s">
        <v>380</v>
      </c>
      <c r="B131" s="65">
        <v>0</v>
      </c>
      <c r="C131" s="65"/>
      <c r="D131" s="40">
        <f t="shared" si="1"/>
        <v>0</v>
      </c>
      <c r="E131" s="62"/>
    </row>
    <row r="132" spans="1:5" s="179" customFormat="1" ht="20.100000000000001" customHeight="1">
      <c r="A132" s="63" t="s">
        <v>381</v>
      </c>
      <c r="B132" s="65">
        <v>0</v>
      </c>
      <c r="C132" s="65"/>
      <c r="D132" s="40">
        <f t="shared" si="1"/>
        <v>0</v>
      </c>
      <c r="E132" s="62"/>
    </row>
    <row r="133" spans="1:5" s="179" customFormat="1" ht="20.100000000000001" customHeight="1">
      <c r="A133" s="63" t="s">
        <v>382</v>
      </c>
      <c r="B133" s="65">
        <v>0</v>
      </c>
      <c r="C133" s="65"/>
      <c r="D133" s="40">
        <f t="shared" ref="D133:D196" si="2">IF(B133=0,0,(C133/B133-1)*100)</f>
        <v>0</v>
      </c>
      <c r="E133" s="62"/>
    </row>
    <row r="134" spans="1:5" s="179" customFormat="1" ht="20.100000000000001" customHeight="1">
      <c r="A134" s="63" t="s">
        <v>383</v>
      </c>
      <c r="B134" s="65">
        <v>0</v>
      </c>
      <c r="C134" s="65"/>
      <c r="D134" s="40">
        <f t="shared" si="2"/>
        <v>0</v>
      </c>
      <c r="E134" s="62"/>
    </row>
    <row r="135" spans="1:5" s="179" customFormat="1" ht="20.100000000000001" customHeight="1">
      <c r="A135" s="63" t="s">
        <v>384</v>
      </c>
      <c r="B135" s="65">
        <v>368</v>
      </c>
      <c r="C135" s="65">
        <v>708</v>
      </c>
      <c r="D135" s="40">
        <f t="shared" si="2"/>
        <v>92.4</v>
      </c>
      <c r="E135" s="62"/>
    </row>
    <row r="136" spans="1:5" s="179" customFormat="1" ht="20.100000000000001" customHeight="1">
      <c r="A136" s="63" t="s">
        <v>310</v>
      </c>
      <c r="B136" s="65">
        <v>71</v>
      </c>
      <c r="C136" s="65">
        <v>95</v>
      </c>
      <c r="D136" s="40">
        <f t="shared" si="2"/>
        <v>33.799999999999997</v>
      </c>
      <c r="E136" s="62"/>
    </row>
    <row r="137" spans="1:5" s="179" customFormat="1" ht="20.100000000000001" customHeight="1">
      <c r="A137" s="63" t="s">
        <v>385</v>
      </c>
      <c r="B137" s="65">
        <v>35</v>
      </c>
      <c r="C137" s="65">
        <v>35</v>
      </c>
      <c r="D137" s="40">
        <f t="shared" si="2"/>
        <v>0</v>
      </c>
      <c r="E137" s="62"/>
    </row>
    <row r="138" spans="1:5" s="179" customFormat="1" ht="20.100000000000001" customHeight="1">
      <c r="A138" s="63" t="s">
        <v>386</v>
      </c>
      <c r="B138" s="65">
        <f>SUM(B139:B149)</f>
        <v>214</v>
      </c>
      <c r="C138" s="65">
        <f>SUM(C139:C149)</f>
        <v>260</v>
      </c>
      <c r="D138" s="40">
        <f t="shared" si="2"/>
        <v>21.5</v>
      </c>
      <c r="E138" s="62"/>
    </row>
    <row r="139" spans="1:5" s="179" customFormat="1" ht="20.100000000000001" customHeight="1">
      <c r="A139" s="63" t="s">
        <v>302</v>
      </c>
      <c r="B139" s="65">
        <v>134</v>
      </c>
      <c r="C139" s="65">
        <v>180</v>
      </c>
      <c r="D139" s="40">
        <f t="shared" si="2"/>
        <v>34.299999999999997</v>
      </c>
      <c r="E139" s="62"/>
    </row>
    <row r="140" spans="1:5" s="179" customFormat="1" ht="20.100000000000001" customHeight="1">
      <c r="A140" s="63" t="s">
        <v>303</v>
      </c>
      <c r="B140" s="65">
        <v>80</v>
      </c>
      <c r="C140" s="65">
        <v>80</v>
      </c>
      <c r="D140" s="40">
        <f t="shared" si="2"/>
        <v>0</v>
      </c>
      <c r="E140" s="62"/>
    </row>
    <row r="141" spans="1:5" s="179" customFormat="1" ht="20.100000000000001" customHeight="1">
      <c r="A141" s="63" t="s">
        <v>304</v>
      </c>
      <c r="B141" s="65"/>
      <c r="C141" s="65"/>
      <c r="D141" s="40">
        <f t="shared" si="2"/>
        <v>0</v>
      </c>
      <c r="E141" s="62"/>
    </row>
    <row r="142" spans="1:5" s="179" customFormat="1" ht="20.100000000000001" customHeight="1">
      <c r="A142" s="63" t="s">
        <v>387</v>
      </c>
      <c r="B142" s="65"/>
      <c r="C142" s="65"/>
      <c r="D142" s="40">
        <f t="shared" si="2"/>
        <v>0</v>
      </c>
      <c r="E142" s="62"/>
    </row>
    <row r="143" spans="1:5" s="179" customFormat="1" ht="20.100000000000001" customHeight="1">
      <c r="A143" s="63" t="s">
        <v>388</v>
      </c>
      <c r="B143" s="65"/>
      <c r="C143" s="65"/>
      <c r="D143" s="40">
        <f t="shared" si="2"/>
        <v>0</v>
      </c>
      <c r="E143" s="62"/>
    </row>
    <row r="144" spans="1:5" s="179" customFormat="1" ht="20.100000000000001" customHeight="1">
      <c r="A144" s="63" t="s">
        <v>389</v>
      </c>
      <c r="B144" s="65"/>
      <c r="C144" s="65"/>
      <c r="D144" s="40">
        <f t="shared" si="2"/>
        <v>0</v>
      </c>
      <c r="E144" s="62"/>
    </row>
    <row r="145" spans="1:5" s="179" customFormat="1" ht="20.100000000000001" customHeight="1">
      <c r="A145" s="63" t="s">
        <v>390</v>
      </c>
      <c r="B145" s="65"/>
      <c r="C145" s="65"/>
      <c r="D145" s="40">
        <f t="shared" si="2"/>
        <v>0</v>
      </c>
      <c r="E145" s="62"/>
    </row>
    <row r="146" spans="1:5" s="179" customFormat="1" ht="20.100000000000001" customHeight="1">
      <c r="A146" s="63" t="s">
        <v>391</v>
      </c>
      <c r="B146" s="65"/>
      <c r="C146" s="65"/>
      <c r="D146" s="40">
        <f t="shared" si="2"/>
        <v>0</v>
      </c>
      <c r="E146" s="62"/>
    </row>
    <row r="147" spans="1:5" s="179" customFormat="1" ht="20.100000000000001" customHeight="1">
      <c r="A147" s="63" t="s">
        <v>392</v>
      </c>
      <c r="B147" s="65"/>
      <c r="C147" s="65"/>
      <c r="D147" s="40">
        <f t="shared" si="2"/>
        <v>0</v>
      </c>
      <c r="E147" s="62"/>
    </row>
    <row r="148" spans="1:5" s="179" customFormat="1" ht="20.100000000000001" customHeight="1">
      <c r="A148" s="63" t="s">
        <v>310</v>
      </c>
      <c r="B148" s="65"/>
      <c r="C148" s="65"/>
      <c r="D148" s="40">
        <f t="shared" si="2"/>
        <v>0</v>
      </c>
      <c r="E148" s="62"/>
    </row>
    <row r="149" spans="1:5" s="179" customFormat="1" ht="20.100000000000001" customHeight="1">
      <c r="A149" s="63" t="s">
        <v>393</v>
      </c>
      <c r="B149" s="65"/>
      <c r="C149" s="65"/>
      <c r="D149" s="40">
        <f t="shared" si="2"/>
        <v>0</v>
      </c>
      <c r="E149" s="62"/>
    </row>
    <row r="150" spans="1:5" s="179" customFormat="1" ht="20.100000000000001" customHeight="1">
      <c r="A150" s="63" t="s">
        <v>394</v>
      </c>
      <c r="B150" s="65">
        <f>SUM(B151:B159)</f>
        <v>1213</v>
      </c>
      <c r="C150" s="65">
        <f>SUM(C151:C159)</f>
        <v>1463</v>
      </c>
      <c r="D150" s="40">
        <f t="shared" si="2"/>
        <v>20.6</v>
      </c>
      <c r="E150" s="62"/>
    </row>
    <row r="151" spans="1:5" s="179" customFormat="1" ht="20.100000000000001" customHeight="1">
      <c r="A151" s="63" t="s">
        <v>302</v>
      </c>
      <c r="B151" s="65">
        <v>957</v>
      </c>
      <c r="C151" s="65">
        <v>1200</v>
      </c>
      <c r="D151" s="40">
        <f t="shared" si="2"/>
        <v>25.4</v>
      </c>
      <c r="E151" s="62"/>
    </row>
    <row r="152" spans="1:5" s="179" customFormat="1" ht="20.100000000000001" customHeight="1">
      <c r="A152" s="63" t="s">
        <v>303</v>
      </c>
      <c r="B152" s="65">
        <v>45</v>
      </c>
      <c r="C152" s="65">
        <v>18</v>
      </c>
      <c r="D152" s="40">
        <f t="shared" si="2"/>
        <v>-60</v>
      </c>
      <c r="E152" s="62"/>
    </row>
    <row r="153" spans="1:5" s="179" customFormat="1" ht="20.100000000000001" customHeight="1">
      <c r="A153" s="63" t="s">
        <v>304</v>
      </c>
      <c r="B153" s="65">
        <v>0</v>
      </c>
      <c r="C153" s="65"/>
      <c r="D153" s="40">
        <f t="shared" si="2"/>
        <v>0</v>
      </c>
      <c r="E153" s="62"/>
    </row>
    <row r="154" spans="1:5" s="179" customFormat="1" ht="20.100000000000001" customHeight="1">
      <c r="A154" s="63" t="s">
        <v>395</v>
      </c>
      <c r="B154" s="65">
        <v>123</v>
      </c>
      <c r="C154" s="65">
        <v>131</v>
      </c>
      <c r="D154" s="40">
        <f t="shared" si="2"/>
        <v>6.5</v>
      </c>
      <c r="E154" s="62"/>
    </row>
    <row r="155" spans="1:5" s="179" customFormat="1" ht="20.100000000000001" customHeight="1">
      <c r="A155" s="63" t="s">
        <v>396</v>
      </c>
      <c r="B155" s="65">
        <v>35</v>
      </c>
      <c r="C155" s="65">
        <v>57</v>
      </c>
      <c r="D155" s="40">
        <f t="shared" si="2"/>
        <v>62.9</v>
      </c>
      <c r="E155" s="62"/>
    </row>
    <row r="156" spans="1:5" s="179" customFormat="1" ht="20.100000000000001" customHeight="1">
      <c r="A156" s="63" t="s">
        <v>397</v>
      </c>
      <c r="B156" s="65">
        <v>19</v>
      </c>
      <c r="C156" s="65">
        <v>19</v>
      </c>
      <c r="D156" s="40">
        <f t="shared" si="2"/>
        <v>0</v>
      </c>
      <c r="E156" s="62"/>
    </row>
    <row r="157" spans="1:5" s="179" customFormat="1" ht="20.100000000000001" customHeight="1">
      <c r="A157" s="63" t="s">
        <v>344</v>
      </c>
      <c r="B157" s="65">
        <v>14</v>
      </c>
      <c r="C157" s="65">
        <v>12</v>
      </c>
      <c r="D157" s="40">
        <f t="shared" si="2"/>
        <v>-14.3</v>
      </c>
      <c r="E157" s="62"/>
    </row>
    <row r="158" spans="1:5" s="179" customFormat="1" ht="20.100000000000001" customHeight="1">
      <c r="A158" s="63" t="s">
        <v>310</v>
      </c>
      <c r="B158" s="65">
        <v>0</v>
      </c>
      <c r="C158" s="65">
        <v>6</v>
      </c>
      <c r="D158" s="40">
        <f t="shared" si="2"/>
        <v>0</v>
      </c>
      <c r="E158" s="62"/>
    </row>
    <row r="159" spans="1:5" s="179" customFormat="1" ht="20.100000000000001" customHeight="1">
      <c r="A159" s="63" t="s">
        <v>398</v>
      </c>
      <c r="B159" s="65">
        <v>20</v>
      </c>
      <c r="C159" s="65">
        <v>20</v>
      </c>
      <c r="D159" s="40">
        <f t="shared" si="2"/>
        <v>0</v>
      </c>
      <c r="E159" s="62"/>
    </row>
    <row r="160" spans="1:5" s="179" customFormat="1" ht="20.100000000000001" customHeight="1">
      <c r="A160" s="63" t="s">
        <v>399</v>
      </c>
      <c r="B160" s="65">
        <f>SUM(B161:B172)</f>
        <v>6980</v>
      </c>
      <c r="C160" s="65">
        <f>SUM(C161:C172)</f>
        <v>6480</v>
      </c>
      <c r="D160" s="40">
        <f t="shared" si="2"/>
        <v>-7.2</v>
      </c>
      <c r="E160" s="62"/>
    </row>
    <row r="161" spans="1:5" s="179" customFormat="1" ht="20.100000000000001" customHeight="1">
      <c r="A161" s="63" t="s">
        <v>302</v>
      </c>
      <c r="B161" s="65">
        <v>1076</v>
      </c>
      <c r="C161" s="65">
        <v>1200</v>
      </c>
      <c r="D161" s="40">
        <f t="shared" si="2"/>
        <v>11.5</v>
      </c>
      <c r="E161" s="62"/>
    </row>
    <row r="162" spans="1:5" s="179" customFormat="1" ht="20.100000000000001" customHeight="1">
      <c r="A162" s="63" t="s">
        <v>303</v>
      </c>
      <c r="B162" s="65">
        <v>0</v>
      </c>
      <c r="C162" s="65"/>
      <c r="D162" s="40">
        <f t="shared" si="2"/>
        <v>0</v>
      </c>
      <c r="E162" s="62"/>
    </row>
    <row r="163" spans="1:5" s="179" customFormat="1" ht="20.100000000000001" customHeight="1">
      <c r="A163" s="63" t="s">
        <v>304</v>
      </c>
      <c r="B163" s="65">
        <v>0</v>
      </c>
      <c r="C163" s="65"/>
      <c r="D163" s="40">
        <f t="shared" si="2"/>
        <v>0</v>
      </c>
      <c r="E163" s="62"/>
    </row>
    <row r="164" spans="1:5" s="179" customFormat="1" ht="20.100000000000001" customHeight="1">
      <c r="A164" s="63" t="s">
        <v>400</v>
      </c>
      <c r="B164" s="65">
        <v>0</v>
      </c>
      <c r="C164" s="65"/>
      <c r="D164" s="40">
        <f t="shared" si="2"/>
        <v>0</v>
      </c>
      <c r="E164" s="62"/>
    </row>
    <row r="165" spans="1:5" s="179" customFormat="1" ht="20.25" customHeight="1">
      <c r="A165" s="63" t="s">
        <v>401</v>
      </c>
      <c r="B165" s="65">
        <v>0</v>
      </c>
      <c r="C165" s="65"/>
      <c r="D165" s="40">
        <f t="shared" si="2"/>
        <v>0</v>
      </c>
      <c r="E165" s="62"/>
    </row>
    <row r="166" spans="1:5" s="179" customFormat="1" ht="20.100000000000001" customHeight="1">
      <c r="A166" s="63" t="s">
        <v>402</v>
      </c>
      <c r="B166" s="65">
        <v>1954</v>
      </c>
      <c r="C166" s="65">
        <v>1780</v>
      </c>
      <c r="D166" s="40">
        <f t="shared" si="2"/>
        <v>-8.9</v>
      </c>
      <c r="E166" s="62"/>
    </row>
    <row r="167" spans="1:5" s="179" customFormat="1" ht="20.100000000000001" customHeight="1">
      <c r="A167" s="63" t="s">
        <v>403</v>
      </c>
      <c r="B167" s="65">
        <v>0</v>
      </c>
      <c r="C167" s="65"/>
      <c r="D167" s="40">
        <f t="shared" si="2"/>
        <v>0</v>
      </c>
      <c r="E167" s="62"/>
    </row>
    <row r="168" spans="1:5" s="179" customFormat="1" ht="20.100000000000001" customHeight="1">
      <c r="A168" s="63" t="s">
        <v>404</v>
      </c>
      <c r="B168" s="65">
        <v>0</v>
      </c>
      <c r="C168" s="65"/>
      <c r="D168" s="40">
        <f t="shared" si="2"/>
        <v>0</v>
      </c>
      <c r="E168" s="62"/>
    </row>
    <row r="169" spans="1:5" s="179" customFormat="1" ht="20.100000000000001" customHeight="1">
      <c r="A169" s="63" t="s">
        <v>405</v>
      </c>
      <c r="B169" s="65">
        <v>0</v>
      </c>
      <c r="C169" s="65"/>
      <c r="D169" s="40">
        <f t="shared" si="2"/>
        <v>0</v>
      </c>
      <c r="E169" s="62"/>
    </row>
    <row r="170" spans="1:5" s="179" customFormat="1" ht="20.100000000000001" customHeight="1">
      <c r="A170" s="63" t="s">
        <v>344</v>
      </c>
      <c r="B170" s="65">
        <v>0</v>
      </c>
      <c r="C170" s="65"/>
      <c r="D170" s="40">
        <f t="shared" si="2"/>
        <v>0</v>
      </c>
      <c r="E170" s="62"/>
    </row>
    <row r="171" spans="1:5" s="179" customFormat="1" ht="20.100000000000001" customHeight="1">
      <c r="A171" s="63" t="s">
        <v>310</v>
      </c>
      <c r="B171" s="65">
        <v>3430</v>
      </c>
      <c r="C171" s="65">
        <v>3100</v>
      </c>
      <c r="D171" s="40">
        <f t="shared" si="2"/>
        <v>-9.6</v>
      </c>
      <c r="E171" s="62"/>
    </row>
    <row r="172" spans="1:5" s="179" customFormat="1" ht="20.100000000000001" customHeight="1">
      <c r="A172" s="63" t="s">
        <v>406</v>
      </c>
      <c r="B172" s="65">
        <v>520</v>
      </c>
      <c r="C172" s="65">
        <v>400</v>
      </c>
      <c r="D172" s="40">
        <f t="shared" si="2"/>
        <v>-23.1</v>
      </c>
      <c r="E172" s="62"/>
    </row>
    <row r="173" spans="1:5" s="179" customFormat="1" ht="20.100000000000001" customHeight="1">
      <c r="A173" s="63" t="s">
        <v>407</v>
      </c>
      <c r="B173" s="65">
        <f>SUM(B174:B179)</f>
        <v>485</v>
      </c>
      <c r="C173" s="65">
        <f>SUM(C174:C179)</f>
        <v>551</v>
      </c>
      <c r="D173" s="40">
        <f t="shared" si="2"/>
        <v>13.6</v>
      </c>
      <c r="E173" s="62"/>
    </row>
    <row r="174" spans="1:5" s="179" customFormat="1" ht="20.100000000000001" customHeight="1">
      <c r="A174" s="63" t="s">
        <v>302</v>
      </c>
      <c r="B174" s="65">
        <v>364</v>
      </c>
      <c r="C174" s="65">
        <v>410</v>
      </c>
      <c r="D174" s="40">
        <f t="shared" si="2"/>
        <v>12.6</v>
      </c>
      <c r="E174" s="62"/>
    </row>
    <row r="175" spans="1:5" s="180" customFormat="1" ht="20.100000000000001" customHeight="1">
      <c r="A175" s="63" t="s">
        <v>303</v>
      </c>
      <c r="B175" s="65">
        <v>61</v>
      </c>
      <c r="C175" s="65">
        <v>61</v>
      </c>
      <c r="D175" s="40">
        <f t="shared" si="2"/>
        <v>0</v>
      </c>
      <c r="E175" s="62"/>
    </row>
    <row r="176" spans="1:5" s="179" customFormat="1" ht="20.100000000000001" customHeight="1">
      <c r="A176" s="63" t="s">
        <v>304</v>
      </c>
      <c r="B176" s="65">
        <v>0</v>
      </c>
      <c r="C176" s="65"/>
      <c r="D176" s="40">
        <f t="shared" si="2"/>
        <v>0</v>
      </c>
      <c r="E176" s="62"/>
    </row>
    <row r="177" spans="1:5" s="179" customFormat="1" ht="20.100000000000001" customHeight="1">
      <c r="A177" s="63" t="s">
        <v>408</v>
      </c>
      <c r="B177" s="65">
        <v>0</v>
      </c>
      <c r="C177" s="65"/>
      <c r="D177" s="40">
        <f t="shared" si="2"/>
        <v>0</v>
      </c>
      <c r="E177" s="62"/>
    </row>
    <row r="178" spans="1:5" s="179" customFormat="1" ht="20.100000000000001" customHeight="1">
      <c r="A178" s="63" t="s">
        <v>310</v>
      </c>
      <c r="B178" s="65">
        <v>0</v>
      </c>
      <c r="C178" s="65"/>
      <c r="D178" s="40">
        <f t="shared" si="2"/>
        <v>0</v>
      </c>
      <c r="E178" s="62"/>
    </row>
    <row r="179" spans="1:5" s="179" customFormat="1" ht="20.100000000000001" customHeight="1">
      <c r="A179" s="63" t="s">
        <v>409</v>
      </c>
      <c r="B179" s="65">
        <v>60</v>
      </c>
      <c r="C179" s="65">
        <v>80</v>
      </c>
      <c r="D179" s="40">
        <f t="shared" si="2"/>
        <v>33.299999999999997</v>
      </c>
      <c r="E179" s="62"/>
    </row>
    <row r="180" spans="1:5" s="179" customFormat="1" ht="20.100000000000001" customHeight="1">
      <c r="A180" s="63" t="s">
        <v>410</v>
      </c>
      <c r="B180" s="65">
        <f>SUM(B181:B186)</f>
        <v>167</v>
      </c>
      <c r="C180" s="65">
        <f>SUM(C181:C186)</f>
        <v>183</v>
      </c>
      <c r="D180" s="40">
        <f t="shared" si="2"/>
        <v>9.6</v>
      </c>
      <c r="E180" s="62"/>
    </row>
    <row r="181" spans="1:5" s="179" customFormat="1" ht="20.100000000000001" customHeight="1">
      <c r="A181" s="63" t="s">
        <v>302</v>
      </c>
      <c r="B181" s="65">
        <v>118</v>
      </c>
      <c r="C181" s="65">
        <v>118</v>
      </c>
      <c r="D181" s="40">
        <f t="shared" si="2"/>
        <v>0</v>
      </c>
      <c r="E181" s="62"/>
    </row>
    <row r="182" spans="1:5" s="179" customFormat="1" ht="20.25" customHeight="1">
      <c r="A182" s="63" t="s">
        <v>303</v>
      </c>
      <c r="B182" s="65">
        <v>49</v>
      </c>
      <c r="C182" s="65">
        <v>65</v>
      </c>
      <c r="D182" s="40">
        <f t="shared" si="2"/>
        <v>32.700000000000003</v>
      </c>
      <c r="E182" s="62"/>
    </row>
    <row r="183" spans="1:5" s="179" customFormat="1" ht="20.100000000000001" customHeight="1">
      <c r="A183" s="63" t="s">
        <v>304</v>
      </c>
      <c r="B183" s="65"/>
      <c r="C183" s="65"/>
      <c r="D183" s="40">
        <f t="shared" si="2"/>
        <v>0</v>
      </c>
      <c r="E183" s="62"/>
    </row>
    <row r="184" spans="1:5" s="179" customFormat="1" ht="20.100000000000001" customHeight="1">
      <c r="A184" s="63" t="s">
        <v>411</v>
      </c>
      <c r="B184" s="65"/>
      <c r="C184" s="65"/>
      <c r="D184" s="40">
        <f t="shared" si="2"/>
        <v>0</v>
      </c>
      <c r="E184" s="62"/>
    </row>
    <row r="185" spans="1:5" s="179" customFormat="1" ht="20.100000000000001" customHeight="1">
      <c r="A185" s="63" t="s">
        <v>310</v>
      </c>
      <c r="B185" s="65"/>
      <c r="C185" s="65"/>
      <c r="D185" s="40">
        <f t="shared" si="2"/>
        <v>0</v>
      </c>
      <c r="E185" s="62"/>
    </row>
    <row r="186" spans="1:5" s="179" customFormat="1" ht="20.100000000000001" customHeight="1">
      <c r="A186" s="63" t="s">
        <v>412</v>
      </c>
      <c r="B186" s="65"/>
      <c r="C186" s="65"/>
      <c r="D186" s="40">
        <f t="shared" si="2"/>
        <v>0</v>
      </c>
      <c r="E186" s="62"/>
    </row>
    <row r="187" spans="1:5" s="179" customFormat="1" ht="20.100000000000001" customHeight="1">
      <c r="A187" s="63" t="s">
        <v>413</v>
      </c>
      <c r="B187" s="65">
        <f>SUM(B188:B195)</f>
        <v>20</v>
      </c>
      <c r="C187" s="65">
        <f>SUM(C188:C195)</f>
        <v>20</v>
      </c>
      <c r="D187" s="40">
        <f t="shared" si="2"/>
        <v>0</v>
      </c>
      <c r="E187" s="62"/>
    </row>
    <row r="188" spans="1:5" s="179" customFormat="1" ht="20.100000000000001" customHeight="1">
      <c r="A188" s="63" t="s">
        <v>302</v>
      </c>
      <c r="B188" s="65"/>
      <c r="C188" s="65"/>
      <c r="D188" s="40">
        <f t="shared" si="2"/>
        <v>0</v>
      </c>
      <c r="E188" s="62"/>
    </row>
    <row r="189" spans="1:5" s="179" customFormat="1" ht="20.100000000000001" customHeight="1">
      <c r="A189" s="63" t="s">
        <v>303</v>
      </c>
      <c r="B189" s="65"/>
      <c r="C189" s="65"/>
      <c r="D189" s="40">
        <f t="shared" si="2"/>
        <v>0</v>
      </c>
      <c r="E189" s="62"/>
    </row>
    <row r="190" spans="1:5" s="179" customFormat="1" ht="20.100000000000001" customHeight="1">
      <c r="A190" s="63" t="s">
        <v>304</v>
      </c>
      <c r="B190" s="65"/>
      <c r="C190" s="65"/>
      <c r="D190" s="40">
        <f t="shared" si="2"/>
        <v>0</v>
      </c>
      <c r="E190" s="62"/>
    </row>
    <row r="191" spans="1:5" s="179" customFormat="1" ht="20.100000000000001" customHeight="1">
      <c r="A191" s="63" t="s">
        <v>414</v>
      </c>
      <c r="B191" s="65"/>
      <c r="C191" s="65"/>
      <c r="D191" s="40">
        <f t="shared" si="2"/>
        <v>0</v>
      </c>
      <c r="E191" s="62"/>
    </row>
    <row r="192" spans="1:5" s="179" customFormat="1" ht="20.100000000000001" customHeight="1">
      <c r="A192" s="63" t="s">
        <v>415</v>
      </c>
      <c r="B192" s="65"/>
      <c r="C192" s="65"/>
      <c r="D192" s="40">
        <f t="shared" si="2"/>
        <v>0</v>
      </c>
      <c r="E192" s="62"/>
    </row>
    <row r="193" spans="1:5" s="179" customFormat="1" ht="20.100000000000001" customHeight="1">
      <c r="A193" s="63" t="s">
        <v>416</v>
      </c>
      <c r="B193" s="65">
        <v>20</v>
      </c>
      <c r="C193" s="65">
        <v>20</v>
      </c>
      <c r="D193" s="40">
        <f t="shared" si="2"/>
        <v>0</v>
      </c>
      <c r="E193" s="62"/>
    </row>
    <row r="194" spans="1:5" s="179" customFormat="1" ht="20.100000000000001" customHeight="1">
      <c r="A194" s="63" t="s">
        <v>310</v>
      </c>
      <c r="B194" s="65"/>
      <c r="C194" s="65"/>
      <c r="D194" s="40">
        <f t="shared" si="2"/>
        <v>0</v>
      </c>
      <c r="E194" s="62"/>
    </row>
    <row r="195" spans="1:5" s="179" customFormat="1" ht="20.100000000000001" customHeight="1">
      <c r="A195" s="63" t="s">
        <v>417</v>
      </c>
      <c r="B195" s="65"/>
      <c r="C195" s="65"/>
      <c r="D195" s="40">
        <f t="shared" si="2"/>
        <v>0</v>
      </c>
      <c r="E195" s="62"/>
    </row>
    <row r="196" spans="1:5" s="179" customFormat="1" ht="20.100000000000001" customHeight="1">
      <c r="A196" s="63" t="s">
        <v>418</v>
      </c>
      <c r="B196" s="65">
        <f>SUM(B197:B201)</f>
        <v>549</v>
      </c>
      <c r="C196" s="65">
        <f>SUM(C197:C201)</f>
        <v>600</v>
      </c>
      <c r="D196" s="40">
        <f t="shared" si="2"/>
        <v>9.3000000000000007</v>
      </c>
      <c r="E196" s="62"/>
    </row>
    <row r="197" spans="1:5" s="179" customFormat="1" ht="20.100000000000001" customHeight="1">
      <c r="A197" s="63" t="s">
        <v>302</v>
      </c>
      <c r="B197" s="65">
        <v>469</v>
      </c>
      <c r="C197" s="65">
        <v>520</v>
      </c>
      <c r="D197" s="40">
        <f t="shared" ref="D197:D260" si="3">IF(B197=0,0,(C197/B197-1)*100)</f>
        <v>10.9</v>
      </c>
      <c r="E197" s="62"/>
    </row>
    <row r="198" spans="1:5" s="179" customFormat="1" ht="20.100000000000001" customHeight="1">
      <c r="A198" s="63" t="s">
        <v>303</v>
      </c>
      <c r="B198" s="65">
        <v>0</v>
      </c>
      <c r="C198" s="65"/>
      <c r="D198" s="40">
        <f t="shared" si="3"/>
        <v>0</v>
      </c>
      <c r="E198" s="62"/>
    </row>
    <row r="199" spans="1:5" s="179" customFormat="1" ht="20.100000000000001" customHeight="1">
      <c r="A199" s="63" t="s">
        <v>304</v>
      </c>
      <c r="B199" s="65">
        <v>0</v>
      </c>
      <c r="C199" s="65"/>
      <c r="D199" s="40">
        <f t="shared" si="3"/>
        <v>0</v>
      </c>
      <c r="E199" s="62"/>
    </row>
    <row r="200" spans="1:5" s="179" customFormat="1" ht="20.100000000000001" customHeight="1">
      <c r="A200" s="63" t="s">
        <v>419</v>
      </c>
      <c r="B200" s="65">
        <v>80</v>
      </c>
      <c r="C200" s="65">
        <v>80</v>
      </c>
      <c r="D200" s="40">
        <f t="shared" si="3"/>
        <v>0</v>
      </c>
      <c r="E200" s="62"/>
    </row>
    <row r="201" spans="1:5" s="179" customFormat="1" ht="20.100000000000001" customHeight="1">
      <c r="A201" s="63" t="s">
        <v>420</v>
      </c>
      <c r="B201" s="65"/>
      <c r="C201" s="65"/>
      <c r="D201" s="40">
        <f t="shared" si="3"/>
        <v>0</v>
      </c>
      <c r="E201" s="62"/>
    </row>
    <row r="202" spans="1:5" s="179" customFormat="1" ht="20.100000000000001" customHeight="1">
      <c r="A202" s="63" t="s">
        <v>421</v>
      </c>
      <c r="B202" s="65">
        <f>SUM(B203:B208)</f>
        <v>278</v>
      </c>
      <c r="C202" s="65">
        <f>SUM(C203:C208)</f>
        <v>273</v>
      </c>
      <c r="D202" s="40">
        <f t="shared" si="3"/>
        <v>-1.8</v>
      </c>
      <c r="E202" s="62"/>
    </row>
    <row r="203" spans="1:5" s="179" customFormat="1" ht="20.100000000000001" customHeight="1">
      <c r="A203" s="63" t="s">
        <v>302</v>
      </c>
      <c r="B203" s="65">
        <v>223</v>
      </c>
      <c r="C203" s="65">
        <v>235</v>
      </c>
      <c r="D203" s="40">
        <f t="shared" si="3"/>
        <v>5.4</v>
      </c>
      <c r="E203" s="62"/>
    </row>
    <row r="204" spans="1:5" s="179" customFormat="1" ht="20.100000000000001" customHeight="1">
      <c r="A204" s="63" t="s">
        <v>303</v>
      </c>
      <c r="B204" s="65">
        <v>39</v>
      </c>
      <c r="C204" s="65">
        <v>34</v>
      </c>
      <c r="D204" s="40">
        <f t="shared" si="3"/>
        <v>-12.8</v>
      </c>
      <c r="E204" s="62"/>
    </row>
    <row r="205" spans="1:5" s="179" customFormat="1" ht="20.100000000000001" customHeight="1">
      <c r="A205" s="63" t="s">
        <v>304</v>
      </c>
      <c r="B205" s="65">
        <v>0</v>
      </c>
      <c r="C205" s="65"/>
      <c r="D205" s="40">
        <f t="shared" si="3"/>
        <v>0</v>
      </c>
      <c r="E205" s="62"/>
    </row>
    <row r="206" spans="1:5" s="179" customFormat="1" ht="20.100000000000001" customHeight="1">
      <c r="A206" s="63" t="s">
        <v>315</v>
      </c>
      <c r="B206" s="65">
        <v>4</v>
      </c>
      <c r="C206" s="65">
        <v>4</v>
      </c>
      <c r="D206" s="40">
        <f t="shared" si="3"/>
        <v>0</v>
      </c>
      <c r="E206" s="62"/>
    </row>
    <row r="207" spans="1:5" s="179" customFormat="1" ht="20.100000000000001" customHeight="1">
      <c r="A207" s="63" t="s">
        <v>310</v>
      </c>
      <c r="B207" s="65">
        <v>0</v>
      </c>
      <c r="C207" s="65"/>
      <c r="D207" s="40">
        <f t="shared" si="3"/>
        <v>0</v>
      </c>
      <c r="E207" s="62"/>
    </row>
    <row r="208" spans="1:5" s="179" customFormat="1" ht="20.100000000000001" customHeight="1">
      <c r="A208" s="63" t="s">
        <v>422</v>
      </c>
      <c r="B208" s="65">
        <v>12</v>
      </c>
      <c r="C208" s="65"/>
      <c r="D208" s="40">
        <f t="shared" si="3"/>
        <v>-100</v>
      </c>
      <c r="E208" s="62"/>
    </row>
    <row r="209" spans="1:5" s="179" customFormat="1" ht="20.100000000000001" customHeight="1">
      <c r="A209" s="63" t="s">
        <v>423</v>
      </c>
      <c r="B209" s="65">
        <f>SUM(B210:B216)</f>
        <v>1234</v>
      </c>
      <c r="C209" s="65">
        <f>SUM(C210:C216)</f>
        <v>1259</v>
      </c>
      <c r="D209" s="40">
        <f t="shared" si="3"/>
        <v>2</v>
      </c>
      <c r="E209" s="62"/>
    </row>
    <row r="210" spans="1:5" s="179" customFormat="1" ht="20.100000000000001" customHeight="1">
      <c r="A210" s="63" t="s">
        <v>302</v>
      </c>
      <c r="B210" s="65">
        <v>671</v>
      </c>
      <c r="C210" s="65">
        <v>720</v>
      </c>
      <c r="D210" s="40">
        <f t="shared" si="3"/>
        <v>7.3</v>
      </c>
      <c r="E210" s="62"/>
    </row>
    <row r="211" spans="1:5" s="179" customFormat="1" ht="20.100000000000001" customHeight="1">
      <c r="A211" s="63" t="s">
        <v>303</v>
      </c>
      <c r="B211" s="65">
        <v>210</v>
      </c>
      <c r="C211" s="65">
        <v>205</v>
      </c>
      <c r="D211" s="40">
        <f t="shared" si="3"/>
        <v>-2.4</v>
      </c>
      <c r="E211" s="62"/>
    </row>
    <row r="212" spans="1:5" s="179" customFormat="1" ht="20.100000000000001" customHeight="1">
      <c r="A212" s="63" t="s">
        <v>304</v>
      </c>
      <c r="B212" s="65">
        <v>0</v>
      </c>
      <c r="C212" s="65"/>
      <c r="D212" s="40">
        <f t="shared" si="3"/>
        <v>0</v>
      </c>
      <c r="E212" s="62"/>
    </row>
    <row r="213" spans="1:5" s="179" customFormat="1" ht="20.100000000000001" customHeight="1">
      <c r="A213" s="63" t="s">
        <v>424</v>
      </c>
      <c r="B213" s="65">
        <v>0</v>
      </c>
      <c r="C213" s="65"/>
      <c r="D213" s="40">
        <f t="shared" si="3"/>
        <v>0</v>
      </c>
      <c r="E213" s="62"/>
    </row>
    <row r="214" spans="1:5" s="179" customFormat="1" ht="20.100000000000001" customHeight="1">
      <c r="A214" s="63" t="s">
        <v>425</v>
      </c>
      <c r="B214" s="65">
        <v>0</v>
      </c>
      <c r="C214" s="65"/>
      <c r="D214" s="40">
        <f t="shared" si="3"/>
        <v>0</v>
      </c>
      <c r="E214" s="62"/>
    </row>
    <row r="215" spans="1:5" s="179" customFormat="1" ht="20.100000000000001" customHeight="1">
      <c r="A215" s="63" t="s">
        <v>310</v>
      </c>
      <c r="B215" s="65">
        <v>220</v>
      </c>
      <c r="C215" s="65">
        <v>280</v>
      </c>
      <c r="D215" s="40">
        <f t="shared" si="3"/>
        <v>27.3</v>
      </c>
      <c r="E215" s="62"/>
    </row>
    <row r="216" spans="1:5" s="179" customFormat="1" ht="20.100000000000001" customHeight="1">
      <c r="A216" s="63" t="s">
        <v>426</v>
      </c>
      <c r="B216" s="65">
        <v>133</v>
      </c>
      <c r="C216" s="65">
        <v>54</v>
      </c>
      <c r="D216" s="40">
        <f t="shared" si="3"/>
        <v>-59.4</v>
      </c>
      <c r="E216" s="62"/>
    </row>
    <row r="217" spans="1:5" s="179" customFormat="1" ht="20.100000000000001" customHeight="1">
      <c r="A217" s="63" t="s">
        <v>427</v>
      </c>
      <c r="B217" s="65">
        <f>SUM(B218:B223)</f>
        <v>3922</v>
      </c>
      <c r="C217" s="65">
        <f>SUM(C218:C223)</f>
        <v>4900</v>
      </c>
      <c r="D217" s="40">
        <f t="shared" si="3"/>
        <v>24.9</v>
      </c>
      <c r="E217" s="62"/>
    </row>
    <row r="218" spans="1:5" s="179" customFormat="1" ht="20.100000000000001" customHeight="1">
      <c r="A218" s="63" t="s">
        <v>302</v>
      </c>
      <c r="B218" s="65">
        <v>2617</v>
      </c>
      <c r="C218" s="65">
        <v>2890</v>
      </c>
      <c r="D218" s="40">
        <f t="shared" si="3"/>
        <v>10.4</v>
      </c>
      <c r="E218" s="62"/>
    </row>
    <row r="219" spans="1:5" s="179" customFormat="1" ht="20.100000000000001" customHeight="1">
      <c r="A219" s="63" t="s">
        <v>303</v>
      </c>
      <c r="B219" s="65">
        <v>994</v>
      </c>
      <c r="C219" s="65">
        <v>1150</v>
      </c>
      <c r="D219" s="40">
        <f t="shared" si="3"/>
        <v>15.7</v>
      </c>
      <c r="E219" s="62"/>
    </row>
    <row r="220" spans="1:5" s="179" customFormat="1" ht="20.100000000000001" customHeight="1">
      <c r="A220" s="63" t="s">
        <v>304</v>
      </c>
      <c r="B220" s="65">
        <v>0</v>
      </c>
      <c r="C220" s="65"/>
      <c r="D220" s="40">
        <f t="shared" si="3"/>
        <v>0</v>
      </c>
      <c r="E220" s="62"/>
    </row>
    <row r="221" spans="1:5" s="179" customFormat="1" ht="20.100000000000001" customHeight="1">
      <c r="A221" s="63" t="s">
        <v>428</v>
      </c>
      <c r="B221" s="65">
        <v>0</v>
      </c>
      <c r="C221" s="65">
        <v>90</v>
      </c>
      <c r="D221" s="40">
        <f t="shared" si="3"/>
        <v>0</v>
      </c>
      <c r="E221" s="62"/>
    </row>
    <row r="222" spans="1:5" s="179" customFormat="1" ht="20.100000000000001" customHeight="1">
      <c r="A222" s="63" t="s">
        <v>310</v>
      </c>
      <c r="B222" s="65">
        <v>0</v>
      </c>
      <c r="C222" s="65">
        <v>670</v>
      </c>
      <c r="D222" s="40">
        <f t="shared" si="3"/>
        <v>0</v>
      </c>
      <c r="E222" s="62"/>
    </row>
    <row r="223" spans="1:5" s="179" customFormat="1" ht="20.100000000000001" customHeight="1">
      <c r="A223" s="63" t="s">
        <v>429</v>
      </c>
      <c r="B223" s="65">
        <v>311</v>
      </c>
      <c r="C223" s="65">
        <v>100</v>
      </c>
      <c r="D223" s="40">
        <f t="shared" si="3"/>
        <v>-67.8</v>
      </c>
      <c r="E223" s="62"/>
    </row>
    <row r="224" spans="1:5" s="179" customFormat="1" ht="20.100000000000001" customHeight="1">
      <c r="A224" s="63" t="s">
        <v>430</v>
      </c>
      <c r="B224" s="65">
        <f>SUM(B225:B229)</f>
        <v>1854</v>
      </c>
      <c r="C224" s="65">
        <f>SUM(C225:C229)</f>
        <v>2127</v>
      </c>
      <c r="D224" s="40">
        <f t="shared" si="3"/>
        <v>14.7</v>
      </c>
      <c r="E224" s="62"/>
    </row>
    <row r="225" spans="1:5" s="179" customFormat="1" ht="20.100000000000001" customHeight="1">
      <c r="A225" s="63" t="s">
        <v>302</v>
      </c>
      <c r="B225" s="65">
        <v>1145</v>
      </c>
      <c r="C225" s="65">
        <v>1450</v>
      </c>
      <c r="D225" s="40">
        <f t="shared" si="3"/>
        <v>26.6</v>
      </c>
      <c r="E225" s="62"/>
    </row>
    <row r="226" spans="1:5" s="179" customFormat="1" ht="20.100000000000001" customHeight="1">
      <c r="A226" s="63" t="s">
        <v>303</v>
      </c>
      <c r="B226" s="65">
        <v>533</v>
      </c>
      <c r="C226" s="65">
        <v>500</v>
      </c>
      <c r="D226" s="40">
        <f t="shared" si="3"/>
        <v>-6.2</v>
      </c>
      <c r="E226" s="62"/>
    </row>
    <row r="227" spans="1:5" s="179" customFormat="1" ht="20.100000000000001" customHeight="1">
      <c r="A227" s="63" t="s">
        <v>304</v>
      </c>
      <c r="B227" s="65">
        <v>0</v>
      </c>
      <c r="C227" s="65"/>
      <c r="D227" s="40">
        <f t="shared" si="3"/>
        <v>0</v>
      </c>
      <c r="E227" s="62"/>
    </row>
    <row r="228" spans="1:5" s="179" customFormat="1" ht="20.100000000000001" customHeight="1">
      <c r="A228" s="63" t="s">
        <v>310</v>
      </c>
      <c r="B228" s="65">
        <v>0</v>
      </c>
      <c r="C228" s="65"/>
      <c r="D228" s="40">
        <f t="shared" si="3"/>
        <v>0</v>
      </c>
      <c r="E228" s="62"/>
    </row>
    <row r="229" spans="1:5" s="179" customFormat="1" ht="20.100000000000001" customHeight="1">
      <c r="A229" s="63" t="s">
        <v>431</v>
      </c>
      <c r="B229" s="65">
        <v>176</v>
      </c>
      <c r="C229" s="65">
        <v>177</v>
      </c>
      <c r="D229" s="40">
        <f t="shared" si="3"/>
        <v>0.6</v>
      </c>
      <c r="E229" s="62"/>
    </row>
    <row r="230" spans="1:5" s="179" customFormat="1" ht="20.100000000000001" customHeight="1">
      <c r="A230" s="63" t="s">
        <v>432</v>
      </c>
      <c r="B230" s="65">
        <f>SUM(B231:B235)</f>
        <v>1599</v>
      </c>
      <c r="C230" s="65">
        <f>SUM(C231:C235)</f>
        <v>1183</v>
      </c>
      <c r="D230" s="40">
        <f t="shared" si="3"/>
        <v>-26</v>
      </c>
      <c r="E230" s="62"/>
    </row>
    <row r="231" spans="1:5" s="179" customFormat="1" ht="20.100000000000001" customHeight="1">
      <c r="A231" s="63" t="s">
        <v>302</v>
      </c>
      <c r="B231" s="65">
        <v>469</v>
      </c>
      <c r="C231" s="65">
        <v>480</v>
      </c>
      <c r="D231" s="40">
        <f t="shared" si="3"/>
        <v>2.2999999999999998</v>
      </c>
      <c r="E231" s="62"/>
    </row>
    <row r="232" spans="1:5" s="179" customFormat="1" ht="20.100000000000001" customHeight="1">
      <c r="A232" s="63" t="s">
        <v>303</v>
      </c>
      <c r="B232" s="65">
        <v>203</v>
      </c>
      <c r="C232" s="65">
        <v>203</v>
      </c>
      <c r="D232" s="40">
        <f t="shared" si="3"/>
        <v>0</v>
      </c>
      <c r="E232" s="62"/>
    </row>
    <row r="233" spans="1:5" s="179" customFormat="1" ht="20.100000000000001" customHeight="1">
      <c r="A233" s="63" t="s">
        <v>304</v>
      </c>
      <c r="B233" s="65">
        <v>0</v>
      </c>
      <c r="C233" s="65"/>
      <c r="D233" s="40">
        <f t="shared" si="3"/>
        <v>0</v>
      </c>
      <c r="E233" s="62"/>
    </row>
    <row r="234" spans="1:5" s="179" customFormat="1" ht="20.100000000000001" customHeight="1">
      <c r="A234" s="63" t="s">
        <v>310</v>
      </c>
      <c r="B234" s="65">
        <v>625</v>
      </c>
      <c r="C234" s="65">
        <v>400</v>
      </c>
      <c r="D234" s="40">
        <f t="shared" si="3"/>
        <v>-36</v>
      </c>
      <c r="E234" s="62"/>
    </row>
    <row r="235" spans="1:5" s="179" customFormat="1" ht="20.100000000000001" customHeight="1">
      <c r="A235" s="63" t="s">
        <v>433</v>
      </c>
      <c r="B235" s="65">
        <v>302</v>
      </c>
      <c r="C235" s="65">
        <v>100</v>
      </c>
      <c r="D235" s="40">
        <f t="shared" si="3"/>
        <v>-66.900000000000006</v>
      </c>
      <c r="E235" s="62"/>
    </row>
    <row r="236" spans="1:5" s="179" customFormat="1" ht="20.100000000000001" customHeight="1">
      <c r="A236" s="63" t="s">
        <v>434</v>
      </c>
      <c r="B236" s="65">
        <f>SUM(B237:B241)</f>
        <v>602</v>
      </c>
      <c r="C236" s="65">
        <f>SUM(C237:C241)</f>
        <v>747</v>
      </c>
      <c r="D236" s="40">
        <f t="shared" si="3"/>
        <v>24.1</v>
      </c>
      <c r="E236" s="62"/>
    </row>
    <row r="237" spans="1:5" s="179" customFormat="1" ht="20.100000000000001" customHeight="1">
      <c r="A237" s="63" t="s">
        <v>302</v>
      </c>
      <c r="B237" s="65">
        <v>262</v>
      </c>
      <c r="C237" s="65">
        <v>300</v>
      </c>
      <c r="D237" s="40">
        <f t="shared" si="3"/>
        <v>14.5</v>
      </c>
      <c r="E237" s="62"/>
    </row>
    <row r="238" spans="1:5" s="179" customFormat="1" ht="20.100000000000001" customHeight="1">
      <c r="A238" s="63" t="s">
        <v>303</v>
      </c>
      <c r="B238" s="65">
        <v>224</v>
      </c>
      <c r="C238" s="65">
        <v>217</v>
      </c>
      <c r="D238" s="40">
        <f t="shared" si="3"/>
        <v>-3.1</v>
      </c>
      <c r="E238" s="62"/>
    </row>
    <row r="239" spans="1:5" s="179" customFormat="1" ht="20.100000000000001" customHeight="1">
      <c r="A239" s="63" t="s">
        <v>304</v>
      </c>
      <c r="B239" s="65">
        <v>0</v>
      </c>
      <c r="C239" s="65"/>
      <c r="D239" s="40">
        <f t="shared" si="3"/>
        <v>0</v>
      </c>
      <c r="E239" s="62"/>
    </row>
    <row r="240" spans="1:5" s="179" customFormat="1" ht="20.100000000000001" customHeight="1">
      <c r="A240" s="63" t="s">
        <v>310</v>
      </c>
      <c r="B240" s="65">
        <v>0</v>
      </c>
      <c r="C240" s="65"/>
      <c r="D240" s="40">
        <f t="shared" si="3"/>
        <v>0</v>
      </c>
      <c r="E240" s="62"/>
    </row>
    <row r="241" spans="1:5" s="179" customFormat="1" ht="20.100000000000001" customHeight="1">
      <c r="A241" s="63" t="s">
        <v>435</v>
      </c>
      <c r="B241" s="65">
        <v>116</v>
      </c>
      <c r="C241" s="65">
        <v>230</v>
      </c>
      <c r="D241" s="40">
        <f t="shared" si="3"/>
        <v>98.3</v>
      </c>
      <c r="E241" s="62"/>
    </row>
    <row r="242" spans="1:5" s="179" customFormat="1" ht="20.100000000000001" customHeight="1">
      <c r="A242" s="63" t="s">
        <v>436</v>
      </c>
      <c r="B242" s="65">
        <f>SUM(B243:B247)</f>
        <v>0</v>
      </c>
      <c r="C242" s="65">
        <f>SUM(C243:C247)</f>
        <v>0</v>
      </c>
      <c r="D242" s="40">
        <f t="shared" si="3"/>
        <v>0</v>
      </c>
      <c r="E242" s="62"/>
    </row>
    <row r="243" spans="1:5" s="179" customFormat="1" ht="20.100000000000001" customHeight="1">
      <c r="A243" s="63" t="s">
        <v>302</v>
      </c>
      <c r="B243" s="65"/>
      <c r="C243" s="65"/>
      <c r="D243" s="40">
        <f t="shared" si="3"/>
        <v>0</v>
      </c>
      <c r="E243" s="62"/>
    </row>
    <row r="244" spans="1:5" s="179" customFormat="1" ht="20.100000000000001" customHeight="1">
      <c r="A244" s="63" t="s">
        <v>303</v>
      </c>
      <c r="B244" s="65"/>
      <c r="C244" s="65"/>
      <c r="D244" s="40">
        <f t="shared" si="3"/>
        <v>0</v>
      </c>
      <c r="E244" s="62"/>
    </row>
    <row r="245" spans="1:5" s="179" customFormat="1" ht="20.100000000000001" customHeight="1">
      <c r="A245" s="63" t="s">
        <v>304</v>
      </c>
      <c r="B245" s="65"/>
      <c r="C245" s="65"/>
      <c r="D245" s="40">
        <f t="shared" si="3"/>
        <v>0</v>
      </c>
      <c r="E245" s="62"/>
    </row>
    <row r="246" spans="1:5" s="179" customFormat="1" ht="20.100000000000001" customHeight="1">
      <c r="A246" s="63" t="s">
        <v>310</v>
      </c>
      <c r="B246" s="65"/>
      <c r="C246" s="65"/>
      <c r="D246" s="40">
        <f t="shared" si="3"/>
        <v>0</v>
      </c>
      <c r="E246" s="62"/>
    </row>
    <row r="247" spans="1:5" s="179" customFormat="1" ht="20.100000000000001" customHeight="1">
      <c r="A247" s="63" t="s">
        <v>437</v>
      </c>
      <c r="B247" s="65"/>
      <c r="C247" s="65"/>
      <c r="D247" s="40">
        <f t="shared" si="3"/>
        <v>0</v>
      </c>
      <c r="E247" s="62"/>
    </row>
    <row r="248" spans="1:5" s="179" customFormat="1" ht="20.100000000000001" customHeight="1">
      <c r="A248" s="63" t="s">
        <v>438</v>
      </c>
      <c r="B248" s="65">
        <f>SUM(B249:B253)</f>
        <v>2457</v>
      </c>
      <c r="C248" s="65">
        <f>SUM(C249:C253)</f>
        <v>2707</v>
      </c>
      <c r="D248" s="40">
        <f t="shared" si="3"/>
        <v>10.199999999999999</v>
      </c>
      <c r="E248" s="62"/>
    </row>
    <row r="249" spans="1:5" s="179" customFormat="1" ht="20.100000000000001" customHeight="1">
      <c r="A249" s="63" t="s">
        <v>302</v>
      </c>
      <c r="B249" s="65">
        <v>1659</v>
      </c>
      <c r="C249" s="65">
        <v>1850</v>
      </c>
      <c r="D249" s="40">
        <f t="shared" si="3"/>
        <v>11.5</v>
      </c>
      <c r="E249" s="62"/>
    </row>
    <row r="250" spans="1:5" s="179" customFormat="1" ht="20.100000000000001" customHeight="1">
      <c r="A250" s="63" t="s">
        <v>303</v>
      </c>
      <c r="B250" s="65">
        <v>554</v>
      </c>
      <c r="C250" s="65">
        <v>701</v>
      </c>
      <c r="D250" s="40">
        <f t="shared" si="3"/>
        <v>26.5</v>
      </c>
      <c r="E250" s="62"/>
    </row>
    <row r="251" spans="1:5" s="179" customFormat="1" ht="20.100000000000001" customHeight="1">
      <c r="A251" s="63" t="s">
        <v>304</v>
      </c>
      <c r="B251" s="65">
        <v>0</v>
      </c>
      <c r="C251" s="65"/>
      <c r="D251" s="40">
        <f t="shared" si="3"/>
        <v>0</v>
      </c>
      <c r="E251" s="62"/>
    </row>
    <row r="252" spans="1:5" s="179" customFormat="1" ht="20.100000000000001" customHeight="1">
      <c r="A252" s="63" t="s">
        <v>310</v>
      </c>
      <c r="B252" s="65">
        <v>0</v>
      </c>
      <c r="C252" s="65"/>
      <c r="D252" s="40">
        <f t="shared" si="3"/>
        <v>0</v>
      </c>
      <c r="E252" s="62"/>
    </row>
    <row r="253" spans="1:5" s="179" customFormat="1" ht="20.100000000000001" customHeight="1">
      <c r="A253" s="63" t="s">
        <v>439</v>
      </c>
      <c r="B253" s="65">
        <v>244</v>
      </c>
      <c r="C253" s="65">
        <v>156</v>
      </c>
      <c r="D253" s="40">
        <f t="shared" si="3"/>
        <v>-36.1</v>
      </c>
      <c r="E253" s="62"/>
    </row>
    <row r="254" spans="1:5" s="179" customFormat="1" ht="20.100000000000001" customHeight="1">
      <c r="A254" s="63" t="s">
        <v>440</v>
      </c>
      <c r="B254" s="65">
        <f>SUM(B255:B256)</f>
        <v>1673</v>
      </c>
      <c r="C254" s="65">
        <f>SUM(C255:C256)</f>
        <v>4089</v>
      </c>
      <c r="D254" s="40">
        <f t="shared" si="3"/>
        <v>144.4</v>
      </c>
      <c r="E254" s="62"/>
    </row>
    <row r="255" spans="1:5" s="179" customFormat="1" ht="20.100000000000001" customHeight="1">
      <c r="A255" s="63" t="s">
        <v>441</v>
      </c>
      <c r="B255" s="65"/>
      <c r="C255" s="65"/>
      <c r="D255" s="40">
        <f t="shared" si="3"/>
        <v>0</v>
      </c>
      <c r="E255" s="62"/>
    </row>
    <row r="256" spans="1:5" s="179" customFormat="1" ht="20.100000000000001" customHeight="1">
      <c r="A256" s="63" t="s">
        <v>442</v>
      </c>
      <c r="B256" s="65">
        <v>1673</v>
      </c>
      <c r="C256" s="65">
        <v>4089</v>
      </c>
      <c r="D256" s="40">
        <f t="shared" si="3"/>
        <v>144.4</v>
      </c>
      <c r="E256" s="62"/>
    </row>
    <row r="257" spans="1:5" s="179" customFormat="1" ht="20.100000000000001" customHeight="1">
      <c r="A257" s="63" t="s">
        <v>35</v>
      </c>
      <c r="B257" s="65">
        <f>SUM(B258:B259)</f>
        <v>0</v>
      </c>
      <c r="C257" s="65">
        <f>SUM(C258:C259)</f>
        <v>0</v>
      </c>
      <c r="D257" s="40">
        <f t="shared" si="3"/>
        <v>0</v>
      </c>
      <c r="E257" s="62"/>
    </row>
    <row r="258" spans="1:5" s="179" customFormat="1" ht="20.100000000000001" customHeight="1">
      <c r="A258" s="63" t="s">
        <v>443</v>
      </c>
      <c r="B258" s="65"/>
      <c r="C258" s="65"/>
      <c r="D258" s="40">
        <f t="shared" si="3"/>
        <v>0</v>
      </c>
      <c r="E258" s="62"/>
    </row>
    <row r="259" spans="1:5" s="179" customFormat="1" ht="20.100000000000001" customHeight="1">
      <c r="A259" s="63" t="s">
        <v>444</v>
      </c>
      <c r="B259" s="65"/>
      <c r="C259" s="65"/>
      <c r="D259" s="40">
        <f t="shared" si="3"/>
        <v>0</v>
      </c>
      <c r="E259" s="62"/>
    </row>
    <row r="260" spans="1:5" s="179" customFormat="1" ht="20.100000000000001" customHeight="1">
      <c r="A260" s="63" t="s">
        <v>36</v>
      </c>
      <c r="B260" s="65">
        <f>SUM(B261,B271)</f>
        <v>21242</v>
      </c>
      <c r="C260" s="65">
        <f>SUM(C261,C271)</f>
        <v>2000</v>
      </c>
      <c r="D260" s="40">
        <f t="shared" si="3"/>
        <v>-90.6</v>
      </c>
      <c r="E260" s="62"/>
    </row>
    <row r="261" spans="1:5" s="179" customFormat="1" ht="20.100000000000001" customHeight="1">
      <c r="A261" s="63" t="s">
        <v>445</v>
      </c>
      <c r="B261" s="65">
        <f>SUM(B262:B270)</f>
        <v>279</v>
      </c>
      <c r="C261" s="65">
        <f>SUM(C262:C270)</f>
        <v>150</v>
      </c>
      <c r="D261" s="40">
        <f t="shared" ref="D261:D324" si="4">IF(B261=0,0,(C261/B261-1)*100)</f>
        <v>-46.2</v>
      </c>
      <c r="E261" s="62"/>
    </row>
    <row r="262" spans="1:5" s="179" customFormat="1" ht="20.100000000000001" customHeight="1">
      <c r="A262" s="63" t="s">
        <v>446</v>
      </c>
      <c r="B262" s="65"/>
      <c r="C262" s="65"/>
      <c r="D262" s="40">
        <f t="shared" si="4"/>
        <v>0</v>
      </c>
      <c r="E262" s="62"/>
    </row>
    <row r="263" spans="1:5" s="179" customFormat="1" ht="20.100000000000001" customHeight="1">
      <c r="A263" s="63" t="s">
        <v>447</v>
      </c>
      <c r="B263" s="65"/>
      <c r="C263" s="65"/>
      <c r="D263" s="40">
        <f t="shared" si="4"/>
        <v>0</v>
      </c>
      <c r="E263" s="62"/>
    </row>
    <row r="264" spans="1:5" s="179" customFormat="1" ht="20.100000000000001" customHeight="1">
      <c r="A264" s="63" t="s">
        <v>448</v>
      </c>
      <c r="B264" s="65"/>
      <c r="C264" s="65"/>
      <c r="D264" s="40">
        <f t="shared" si="4"/>
        <v>0</v>
      </c>
      <c r="E264" s="62"/>
    </row>
    <row r="265" spans="1:5" s="179" customFormat="1" ht="20.100000000000001" customHeight="1">
      <c r="A265" s="63" t="s">
        <v>449</v>
      </c>
      <c r="B265" s="65"/>
      <c r="C265" s="65"/>
      <c r="D265" s="40">
        <f t="shared" si="4"/>
        <v>0</v>
      </c>
      <c r="E265" s="62"/>
    </row>
    <row r="266" spans="1:5" s="179" customFormat="1" ht="20.100000000000001" customHeight="1">
      <c r="A266" s="63" t="s">
        <v>450</v>
      </c>
      <c r="B266" s="65"/>
      <c r="C266" s="65"/>
      <c r="D266" s="40">
        <f t="shared" si="4"/>
        <v>0</v>
      </c>
      <c r="E266" s="62"/>
    </row>
    <row r="267" spans="1:5" s="179" customFormat="1" ht="20.100000000000001" customHeight="1">
      <c r="A267" s="63" t="s">
        <v>451</v>
      </c>
      <c r="B267" s="65">
        <v>120</v>
      </c>
      <c r="C267" s="65">
        <v>150</v>
      </c>
      <c r="D267" s="40">
        <f t="shared" si="4"/>
        <v>25</v>
      </c>
      <c r="E267" s="62"/>
    </row>
    <row r="268" spans="1:5" s="179" customFormat="1" ht="20.100000000000001" customHeight="1">
      <c r="A268" s="63" t="s">
        <v>452</v>
      </c>
      <c r="B268" s="65">
        <v>159</v>
      </c>
      <c r="C268" s="65"/>
      <c r="D268" s="40">
        <f t="shared" si="4"/>
        <v>-100</v>
      </c>
      <c r="E268" s="62"/>
    </row>
    <row r="269" spans="1:5" s="179" customFormat="1" ht="20.100000000000001" customHeight="1">
      <c r="A269" s="63" t="s">
        <v>453</v>
      </c>
      <c r="B269" s="65"/>
      <c r="C269" s="65"/>
      <c r="D269" s="40">
        <f t="shared" si="4"/>
        <v>0</v>
      </c>
      <c r="E269" s="62"/>
    </row>
    <row r="270" spans="1:5" s="179" customFormat="1" ht="20.100000000000001" customHeight="1">
      <c r="A270" s="63" t="s">
        <v>454</v>
      </c>
      <c r="B270" s="65"/>
      <c r="C270" s="65"/>
      <c r="D270" s="40">
        <f t="shared" si="4"/>
        <v>0</v>
      </c>
      <c r="E270" s="62"/>
    </row>
    <row r="271" spans="1:5" s="179" customFormat="1" ht="20.100000000000001" customHeight="1">
      <c r="A271" s="63" t="s">
        <v>455</v>
      </c>
      <c r="B271" s="65">
        <v>20963</v>
      </c>
      <c r="C271" s="65">
        <v>1850</v>
      </c>
      <c r="D271" s="40">
        <f t="shared" si="4"/>
        <v>-91.2</v>
      </c>
      <c r="E271" s="62"/>
    </row>
    <row r="272" spans="1:5" s="179" customFormat="1" ht="20.100000000000001" customHeight="1">
      <c r="A272" s="63" t="s">
        <v>37</v>
      </c>
      <c r="B272" s="65">
        <f>SUM(B273,B283,B305,B312,B324,B333,B347,B356,B365,B373,B381,B390)</f>
        <v>36926</v>
      </c>
      <c r="C272" s="65">
        <f>SUM(C273,C283,C305,C312,C324,C333,C347,C356,C365,C373,C381,C390)</f>
        <v>37700</v>
      </c>
      <c r="D272" s="40">
        <f t="shared" si="4"/>
        <v>2.1</v>
      </c>
      <c r="E272" s="62"/>
    </row>
    <row r="273" spans="1:5" s="179" customFormat="1" ht="20.100000000000001" customHeight="1">
      <c r="A273" s="63" t="s">
        <v>456</v>
      </c>
      <c r="B273" s="65">
        <f>SUM(B274:B282)</f>
        <v>3298</v>
      </c>
      <c r="C273" s="65">
        <f>SUM(C274:C282)</f>
        <v>2848</v>
      </c>
      <c r="D273" s="40">
        <f t="shared" si="4"/>
        <v>-13.6</v>
      </c>
      <c r="E273" s="62"/>
    </row>
    <row r="274" spans="1:5" s="179" customFormat="1" ht="20.100000000000001" customHeight="1">
      <c r="A274" s="63" t="s">
        <v>457</v>
      </c>
      <c r="B274" s="65">
        <v>452</v>
      </c>
      <c r="C274" s="65">
        <v>252</v>
      </c>
      <c r="D274" s="40">
        <f t="shared" si="4"/>
        <v>-44.2</v>
      </c>
      <c r="E274" s="62"/>
    </row>
    <row r="275" spans="1:5" s="179" customFormat="1" ht="20.100000000000001" customHeight="1">
      <c r="A275" s="63" t="s">
        <v>458</v>
      </c>
      <c r="B275" s="65">
        <v>96</v>
      </c>
      <c r="C275" s="65">
        <v>96</v>
      </c>
      <c r="D275" s="40">
        <f t="shared" si="4"/>
        <v>0</v>
      </c>
      <c r="E275" s="62"/>
    </row>
    <row r="276" spans="1:5" s="179" customFormat="1" ht="20.100000000000001" customHeight="1">
      <c r="A276" s="63" t="s">
        <v>459</v>
      </c>
      <c r="B276" s="65">
        <v>2750</v>
      </c>
      <c r="C276" s="65">
        <v>2500</v>
      </c>
      <c r="D276" s="40">
        <f t="shared" si="4"/>
        <v>-9.1</v>
      </c>
      <c r="E276" s="62"/>
    </row>
    <row r="277" spans="1:5" s="179" customFormat="1" ht="20.100000000000001" customHeight="1">
      <c r="A277" s="63" t="s">
        <v>460</v>
      </c>
      <c r="B277" s="65"/>
      <c r="C277" s="65"/>
      <c r="D277" s="40">
        <f t="shared" si="4"/>
        <v>0</v>
      </c>
      <c r="E277" s="62"/>
    </row>
    <row r="278" spans="1:5" s="179" customFormat="1" ht="20.100000000000001" customHeight="1">
      <c r="A278" s="63" t="s">
        <v>461</v>
      </c>
      <c r="B278" s="65"/>
      <c r="C278" s="65"/>
      <c r="D278" s="40">
        <f t="shared" si="4"/>
        <v>0</v>
      </c>
      <c r="E278" s="62"/>
    </row>
    <row r="279" spans="1:5" s="179" customFormat="1" ht="20.100000000000001" customHeight="1">
      <c r="A279" s="63" t="s">
        <v>462</v>
      </c>
      <c r="B279" s="65"/>
      <c r="C279" s="65"/>
      <c r="D279" s="40">
        <f t="shared" si="4"/>
        <v>0</v>
      </c>
      <c r="E279" s="62"/>
    </row>
    <row r="280" spans="1:5" s="179" customFormat="1" ht="20.100000000000001" customHeight="1">
      <c r="A280" s="63" t="s">
        <v>463</v>
      </c>
      <c r="B280" s="65"/>
      <c r="C280" s="65"/>
      <c r="D280" s="40">
        <f t="shared" si="4"/>
        <v>0</v>
      </c>
      <c r="E280" s="62"/>
    </row>
    <row r="281" spans="1:5" s="179" customFormat="1" ht="20.100000000000001" customHeight="1">
      <c r="A281" s="63" t="s">
        <v>464</v>
      </c>
      <c r="B281" s="65"/>
      <c r="C281" s="65"/>
      <c r="D281" s="40">
        <f t="shared" si="4"/>
        <v>0</v>
      </c>
      <c r="E281" s="62"/>
    </row>
    <row r="282" spans="1:5" s="179" customFormat="1" ht="20.100000000000001" customHeight="1">
      <c r="A282" s="63" t="s">
        <v>465</v>
      </c>
      <c r="B282" s="65"/>
      <c r="C282" s="65"/>
      <c r="D282" s="40">
        <f t="shared" si="4"/>
        <v>0</v>
      </c>
      <c r="E282" s="62"/>
    </row>
    <row r="283" spans="1:5" s="179" customFormat="1" ht="20.100000000000001" customHeight="1">
      <c r="A283" s="63" t="s">
        <v>466</v>
      </c>
      <c r="B283" s="65">
        <f>SUM(B284:B304)</f>
        <v>16880</v>
      </c>
      <c r="C283" s="65">
        <f>SUM(C284:C304)</f>
        <v>19753</v>
      </c>
      <c r="D283" s="40">
        <f t="shared" si="4"/>
        <v>17</v>
      </c>
      <c r="E283" s="62"/>
    </row>
    <row r="284" spans="1:5" s="179" customFormat="1" ht="20.100000000000001" customHeight="1">
      <c r="A284" s="63" t="s">
        <v>302</v>
      </c>
      <c r="B284" s="65">
        <v>8211</v>
      </c>
      <c r="C284" s="65">
        <v>12000</v>
      </c>
      <c r="D284" s="40">
        <f t="shared" si="4"/>
        <v>46.1</v>
      </c>
      <c r="E284" s="62"/>
    </row>
    <row r="285" spans="1:5" s="179" customFormat="1" ht="20.100000000000001" customHeight="1">
      <c r="A285" s="63" t="s">
        <v>303</v>
      </c>
      <c r="B285" s="65">
        <v>1620</v>
      </c>
      <c r="C285" s="65">
        <v>1600</v>
      </c>
      <c r="D285" s="40">
        <f t="shared" si="4"/>
        <v>-1.2</v>
      </c>
      <c r="E285" s="62"/>
    </row>
    <row r="286" spans="1:5" s="179" customFormat="1" ht="20.100000000000001" customHeight="1">
      <c r="A286" s="63" t="s">
        <v>304</v>
      </c>
      <c r="B286" s="65">
        <v>0</v>
      </c>
      <c r="C286" s="65"/>
      <c r="D286" s="40">
        <f t="shared" si="4"/>
        <v>0</v>
      </c>
      <c r="E286" s="62"/>
    </row>
    <row r="287" spans="1:5" s="179" customFormat="1" ht="20.100000000000001" customHeight="1">
      <c r="A287" s="63" t="s">
        <v>467</v>
      </c>
      <c r="B287" s="65">
        <v>0</v>
      </c>
      <c r="C287" s="65"/>
      <c r="D287" s="40">
        <f t="shared" si="4"/>
        <v>0</v>
      </c>
      <c r="E287" s="62"/>
    </row>
    <row r="288" spans="1:5" s="179" customFormat="1" ht="20.100000000000001" customHeight="1">
      <c r="A288" s="63" t="s">
        <v>468</v>
      </c>
      <c r="B288" s="65">
        <v>70</v>
      </c>
      <c r="C288" s="65">
        <v>70</v>
      </c>
      <c r="D288" s="40">
        <f t="shared" si="4"/>
        <v>0</v>
      </c>
      <c r="E288" s="62"/>
    </row>
    <row r="289" spans="1:5" s="179" customFormat="1" ht="20.100000000000001" customHeight="1">
      <c r="A289" s="63" t="s">
        <v>469</v>
      </c>
      <c r="B289" s="65">
        <v>40</v>
      </c>
      <c r="C289" s="65">
        <v>40</v>
      </c>
      <c r="D289" s="40">
        <f t="shared" si="4"/>
        <v>0</v>
      </c>
      <c r="E289" s="62"/>
    </row>
    <row r="290" spans="1:5" s="179" customFormat="1" ht="20.100000000000001" customHeight="1">
      <c r="A290" s="63" t="s">
        <v>470</v>
      </c>
      <c r="B290" s="65">
        <v>0</v>
      </c>
      <c r="C290" s="65"/>
      <c r="D290" s="40">
        <f t="shared" si="4"/>
        <v>0</v>
      </c>
      <c r="E290" s="62"/>
    </row>
    <row r="291" spans="1:5" s="179" customFormat="1" ht="20.100000000000001" customHeight="1">
      <c r="A291" s="63" t="s">
        <v>471</v>
      </c>
      <c r="B291" s="65">
        <v>170</v>
      </c>
      <c r="C291" s="65">
        <v>80</v>
      </c>
      <c r="D291" s="40">
        <f t="shared" si="4"/>
        <v>-52.9</v>
      </c>
      <c r="E291" s="62"/>
    </row>
    <row r="292" spans="1:5" s="179" customFormat="1" ht="20.100000000000001" customHeight="1">
      <c r="A292" s="63" t="s">
        <v>472</v>
      </c>
      <c r="B292" s="65">
        <v>330</v>
      </c>
      <c r="C292" s="65">
        <v>300</v>
      </c>
      <c r="D292" s="40">
        <f t="shared" si="4"/>
        <v>-9.1</v>
      </c>
      <c r="E292" s="62"/>
    </row>
    <row r="293" spans="1:5" s="179" customFormat="1" ht="20.100000000000001" customHeight="1">
      <c r="A293" s="63" t="s">
        <v>473</v>
      </c>
      <c r="B293" s="65">
        <v>0</v>
      </c>
      <c r="C293" s="65"/>
      <c r="D293" s="40">
        <f t="shared" si="4"/>
        <v>0</v>
      </c>
      <c r="E293" s="62"/>
    </row>
    <row r="294" spans="1:5" s="179" customFormat="1" ht="20.100000000000001" customHeight="1">
      <c r="A294" s="63" t="s">
        <v>474</v>
      </c>
      <c r="B294" s="65">
        <v>111</v>
      </c>
      <c r="C294" s="65">
        <v>971</v>
      </c>
      <c r="D294" s="40">
        <f t="shared" si="4"/>
        <v>774.8</v>
      </c>
      <c r="E294" s="62"/>
    </row>
    <row r="295" spans="1:5" s="179" customFormat="1" ht="20.100000000000001" customHeight="1">
      <c r="A295" s="63" t="s">
        <v>475</v>
      </c>
      <c r="B295" s="65">
        <v>1224</v>
      </c>
      <c r="C295" s="65">
        <v>1177</v>
      </c>
      <c r="D295" s="40">
        <f t="shared" si="4"/>
        <v>-3.8</v>
      </c>
      <c r="E295" s="62"/>
    </row>
    <row r="296" spans="1:5" s="179" customFormat="1" ht="20.100000000000001" customHeight="1">
      <c r="A296" s="63" t="s">
        <v>476</v>
      </c>
      <c r="B296" s="65">
        <v>40</v>
      </c>
      <c r="C296" s="65"/>
      <c r="D296" s="40">
        <f t="shared" si="4"/>
        <v>-100</v>
      </c>
      <c r="E296" s="62"/>
    </row>
    <row r="297" spans="1:5" s="179" customFormat="1" ht="20.100000000000001" customHeight="1">
      <c r="A297" s="63" t="s">
        <v>477</v>
      </c>
      <c r="B297" s="65">
        <v>0</v>
      </c>
      <c r="C297" s="65"/>
      <c r="D297" s="40">
        <f t="shared" si="4"/>
        <v>0</v>
      </c>
      <c r="E297" s="62"/>
    </row>
    <row r="298" spans="1:5" s="179" customFormat="1" ht="20.100000000000001" customHeight="1">
      <c r="A298" s="63" t="s">
        <v>478</v>
      </c>
      <c r="B298" s="65">
        <v>35</v>
      </c>
      <c r="C298" s="65">
        <v>8</v>
      </c>
      <c r="D298" s="40">
        <f t="shared" si="4"/>
        <v>-77.099999999999994</v>
      </c>
      <c r="E298" s="62"/>
    </row>
    <row r="299" spans="1:5" s="179" customFormat="1" ht="20.100000000000001" customHeight="1">
      <c r="A299" s="63" t="s">
        <v>479</v>
      </c>
      <c r="B299" s="65">
        <v>0</v>
      </c>
      <c r="C299" s="65"/>
      <c r="D299" s="40">
        <f t="shared" si="4"/>
        <v>0</v>
      </c>
      <c r="E299" s="62"/>
    </row>
    <row r="300" spans="1:5" s="179" customFormat="1" ht="20.100000000000001" customHeight="1">
      <c r="A300" s="63" t="s">
        <v>480</v>
      </c>
      <c r="B300" s="65">
        <v>0</v>
      </c>
      <c r="C300" s="65">
        <v>28</v>
      </c>
      <c r="D300" s="40">
        <f t="shared" si="4"/>
        <v>0</v>
      </c>
      <c r="E300" s="62"/>
    </row>
    <row r="301" spans="1:5" s="179" customFormat="1" ht="20.100000000000001" customHeight="1">
      <c r="A301" s="63" t="s">
        <v>481</v>
      </c>
      <c r="B301" s="65">
        <v>0</v>
      </c>
      <c r="C301" s="65"/>
      <c r="D301" s="40">
        <f t="shared" si="4"/>
        <v>0</v>
      </c>
      <c r="E301" s="62"/>
    </row>
    <row r="302" spans="1:5" s="179" customFormat="1" ht="20.100000000000001" customHeight="1">
      <c r="A302" s="63" t="s">
        <v>344</v>
      </c>
      <c r="B302" s="65">
        <v>768</v>
      </c>
      <c r="C302" s="65">
        <v>508</v>
      </c>
      <c r="D302" s="40">
        <f t="shared" si="4"/>
        <v>-33.9</v>
      </c>
      <c r="E302" s="62"/>
    </row>
    <row r="303" spans="1:5" s="179" customFormat="1" ht="20.100000000000001" customHeight="1">
      <c r="A303" s="63" t="s">
        <v>310</v>
      </c>
      <c r="B303" s="65">
        <v>108</v>
      </c>
      <c r="C303" s="65">
        <v>108</v>
      </c>
      <c r="D303" s="40">
        <f t="shared" si="4"/>
        <v>0</v>
      </c>
      <c r="E303" s="62"/>
    </row>
    <row r="304" spans="1:5" s="179" customFormat="1" ht="20.100000000000001" customHeight="1">
      <c r="A304" s="63" t="s">
        <v>482</v>
      </c>
      <c r="B304" s="65">
        <v>4153</v>
      </c>
      <c r="C304" s="65">
        <v>2863</v>
      </c>
      <c r="D304" s="40">
        <f t="shared" si="4"/>
        <v>-31.1</v>
      </c>
      <c r="E304" s="62"/>
    </row>
    <row r="305" spans="1:5" s="179" customFormat="1" ht="20.100000000000001" customHeight="1">
      <c r="A305" s="63" t="s">
        <v>483</v>
      </c>
      <c r="B305" s="65">
        <f>SUM(B306:B311)</f>
        <v>72</v>
      </c>
      <c r="C305" s="65">
        <f>SUM(C306:C311)</f>
        <v>80</v>
      </c>
      <c r="D305" s="40">
        <f t="shared" si="4"/>
        <v>11.1</v>
      </c>
      <c r="E305" s="62"/>
    </row>
    <row r="306" spans="1:5" s="179" customFormat="1" ht="20.100000000000001" customHeight="1">
      <c r="A306" s="63" t="s">
        <v>302</v>
      </c>
      <c r="B306" s="65">
        <v>2</v>
      </c>
      <c r="C306" s="65"/>
      <c r="D306" s="40">
        <f t="shared" si="4"/>
        <v>-100</v>
      </c>
      <c r="E306" s="62"/>
    </row>
    <row r="307" spans="1:5" s="179" customFormat="1" ht="20.100000000000001" customHeight="1">
      <c r="A307" s="63" t="s">
        <v>303</v>
      </c>
      <c r="B307" s="65">
        <v>0</v>
      </c>
      <c r="C307" s="65"/>
      <c r="D307" s="40">
        <f t="shared" si="4"/>
        <v>0</v>
      </c>
      <c r="E307" s="62"/>
    </row>
    <row r="308" spans="1:5" s="179" customFormat="1" ht="20.100000000000001" customHeight="1">
      <c r="A308" s="63" t="s">
        <v>304</v>
      </c>
      <c r="B308" s="65">
        <v>0</v>
      </c>
      <c r="C308" s="65"/>
      <c r="D308" s="40">
        <f t="shared" si="4"/>
        <v>0</v>
      </c>
      <c r="E308" s="62"/>
    </row>
    <row r="309" spans="1:5" s="179" customFormat="1" ht="20.100000000000001" customHeight="1">
      <c r="A309" s="63" t="s">
        <v>484</v>
      </c>
      <c r="B309" s="65">
        <v>0</v>
      </c>
      <c r="C309" s="65"/>
      <c r="D309" s="40">
        <f t="shared" si="4"/>
        <v>0</v>
      </c>
      <c r="E309" s="62"/>
    </row>
    <row r="310" spans="1:5" s="179" customFormat="1" ht="20.100000000000001" customHeight="1">
      <c r="A310" s="63" t="s">
        <v>310</v>
      </c>
      <c r="B310" s="65">
        <v>0</v>
      </c>
      <c r="C310" s="65"/>
      <c r="D310" s="40">
        <f t="shared" si="4"/>
        <v>0</v>
      </c>
      <c r="E310" s="62"/>
    </row>
    <row r="311" spans="1:5" s="179" customFormat="1" ht="20.100000000000001" customHeight="1">
      <c r="A311" s="63" t="s">
        <v>485</v>
      </c>
      <c r="B311" s="65">
        <v>70</v>
      </c>
      <c r="C311" s="65">
        <v>80</v>
      </c>
      <c r="D311" s="40">
        <f t="shared" si="4"/>
        <v>14.3</v>
      </c>
      <c r="E311" s="62"/>
    </row>
    <row r="312" spans="1:5" s="179" customFormat="1" ht="20.100000000000001" customHeight="1">
      <c r="A312" s="63" t="s">
        <v>486</v>
      </c>
      <c r="B312" s="65">
        <f>SUM(B313:B323)</f>
        <v>3518</v>
      </c>
      <c r="C312" s="65">
        <f>SUM(C313:C323)</f>
        <v>3100</v>
      </c>
      <c r="D312" s="40">
        <f t="shared" si="4"/>
        <v>-11.9</v>
      </c>
      <c r="E312" s="62"/>
    </row>
    <row r="313" spans="1:5" s="179" customFormat="1" ht="20.100000000000001" customHeight="1">
      <c r="A313" s="63" t="s">
        <v>302</v>
      </c>
      <c r="B313" s="65">
        <v>2218</v>
      </c>
      <c r="C313" s="65">
        <v>2300</v>
      </c>
      <c r="D313" s="40">
        <f t="shared" si="4"/>
        <v>3.7</v>
      </c>
      <c r="E313" s="62"/>
    </row>
    <row r="314" spans="1:5" s="179" customFormat="1" ht="20.100000000000001" customHeight="1">
      <c r="A314" s="63" t="s">
        <v>303</v>
      </c>
      <c r="B314" s="65">
        <v>0</v>
      </c>
      <c r="C314" s="65"/>
      <c r="D314" s="40">
        <f t="shared" si="4"/>
        <v>0</v>
      </c>
      <c r="E314" s="62"/>
    </row>
    <row r="315" spans="1:5" s="179" customFormat="1" ht="20.100000000000001" customHeight="1">
      <c r="A315" s="63" t="s">
        <v>304</v>
      </c>
      <c r="B315" s="65">
        <v>0</v>
      </c>
      <c r="C315" s="65"/>
      <c r="D315" s="40">
        <f t="shared" si="4"/>
        <v>0</v>
      </c>
      <c r="E315" s="62"/>
    </row>
    <row r="316" spans="1:5" s="179" customFormat="1" ht="20.100000000000001" customHeight="1">
      <c r="A316" s="63" t="s">
        <v>487</v>
      </c>
      <c r="B316" s="65">
        <v>0</v>
      </c>
      <c r="C316" s="65"/>
      <c r="D316" s="40">
        <f t="shared" si="4"/>
        <v>0</v>
      </c>
      <c r="E316" s="62"/>
    </row>
    <row r="317" spans="1:5" s="179" customFormat="1" ht="20.100000000000001" customHeight="1">
      <c r="A317" s="63" t="s">
        <v>488</v>
      </c>
      <c r="B317" s="65">
        <v>0</v>
      </c>
      <c r="C317" s="65"/>
      <c r="D317" s="40">
        <f t="shared" si="4"/>
        <v>0</v>
      </c>
      <c r="E317" s="62"/>
    </row>
    <row r="318" spans="1:5" s="179" customFormat="1" ht="20.100000000000001" customHeight="1">
      <c r="A318" s="63" t="s">
        <v>489</v>
      </c>
      <c r="B318" s="65">
        <v>0</v>
      </c>
      <c r="C318" s="65"/>
      <c r="D318" s="40">
        <f t="shared" si="4"/>
        <v>0</v>
      </c>
      <c r="E318" s="62"/>
    </row>
    <row r="319" spans="1:5" s="179" customFormat="1" ht="20.100000000000001" customHeight="1">
      <c r="A319" s="63" t="s">
        <v>490</v>
      </c>
      <c r="B319" s="65">
        <v>0</v>
      </c>
      <c r="C319" s="65"/>
      <c r="D319" s="40">
        <f t="shared" si="4"/>
        <v>0</v>
      </c>
      <c r="E319" s="62"/>
    </row>
    <row r="320" spans="1:5" s="179" customFormat="1" ht="20.100000000000001" customHeight="1">
      <c r="A320" s="63" t="s">
        <v>491</v>
      </c>
      <c r="B320" s="65">
        <v>0</v>
      </c>
      <c r="C320" s="65"/>
      <c r="D320" s="40">
        <f t="shared" si="4"/>
        <v>0</v>
      </c>
      <c r="E320" s="62"/>
    </row>
    <row r="321" spans="1:5" s="179" customFormat="1" ht="20.100000000000001" customHeight="1">
      <c r="A321" s="63" t="s">
        <v>492</v>
      </c>
      <c r="B321" s="65">
        <v>0</v>
      </c>
      <c r="C321" s="65"/>
      <c r="D321" s="40">
        <f t="shared" si="4"/>
        <v>0</v>
      </c>
      <c r="E321" s="62"/>
    </row>
    <row r="322" spans="1:5" s="179" customFormat="1" ht="20.100000000000001" customHeight="1">
      <c r="A322" s="63" t="s">
        <v>310</v>
      </c>
      <c r="B322" s="65">
        <v>0</v>
      </c>
      <c r="C322" s="65"/>
      <c r="D322" s="40">
        <f t="shared" si="4"/>
        <v>0</v>
      </c>
      <c r="E322" s="62"/>
    </row>
    <row r="323" spans="1:5" s="179" customFormat="1" ht="20.100000000000001" customHeight="1">
      <c r="A323" s="63" t="s">
        <v>493</v>
      </c>
      <c r="B323" s="65">
        <v>1300</v>
      </c>
      <c r="C323" s="65">
        <v>800</v>
      </c>
      <c r="D323" s="40">
        <f t="shared" si="4"/>
        <v>-38.5</v>
      </c>
      <c r="E323" s="62"/>
    </row>
    <row r="324" spans="1:5" s="179" customFormat="1" ht="20.100000000000001" customHeight="1">
      <c r="A324" s="63" t="s">
        <v>494</v>
      </c>
      <c r="B324" s="65">
        <f>SUM(B325:B332)</f>
        <v>4817</v>
      </c>
      <c r="C324" s="65">
        <f>SUM(C325:C332)</f>
        <v>4520</v>
      </c>
      <c r="D324" s="40">
        <f t="shared" si="4"/>
        <v>-6.2</v>
      </c>
      <c r="E324" s="62"/>
    </row>
    <row r="325" spans="1:5" s="179" customFormat="1" ht="20.100000000000001" customHeight="1">
      <c r="A325" s="63" t="s">
        <v>302</v>
      </c>
      <c r="B325" s="65">
        <v>2967</v>
      </c>
      <c r="C325" s="65">
        <v>3300</v>
      </c>
      <c r="D325" s="40">
        <f t="shared" ref="D325:D388" si="5">IF(B325=0,0,(C325/B325-1)*100)</f>
        <v>11.2</v>
      </c>
      <c r="E325" s="62"/>
    </row>
    <row r="326" spans="1:5" s="179" customFormat="1" ht="20.100000000000001" customHeight="1">
      <c r="A326" s="63" t="s">
        <v>303</v>
      </c>
      <c r="B326" s="65">
        <v>0</v>
      </c>
      <c r="C326" s="65"/>
      <c r="D326" s="40">
        <f t="shared" si="5"/>
        <v>0</v>
      </c>
      <c r="E326" s="62"/>
    </row>
    <row r="327" spans="1:5" s="179" customFormat="1" ht="20.100000000000001" customHeight="1">
      <c r="A327" s="63" t="s">
        <v>304</v>
      </c>
      <c r="B327" s="65">
        <v>0</v>
      </c>
      <c r="C327" s="65"/>
      <c r="D327" s="40">
        <f t="shared" si="5"/>
        <v>0</v>
      </c>
      <c r="E327" s="62"/>
    </row>
    <row r="328" spans="1:5" s="179" customFormat="1" ht="20.100000000000001" customHeight="1">
      <c r="A328" s="63" t="s">
        <v>495</v>
      </c>
      <c r="B328" s="65">
        <v>20</v>
      </c>
      <c r="C328" s="65">
        <v>20</v>
      </c>
      <c r="D328" s="40">
        <f t="shared" si="5"/>
        <v>0</v>
      </c>
      <c r="E328" s="62"/>
    </row>
    <row r="329" spans="1:5" s="179" customFormat="1" ht="20.100000000000001" customHeight="1">
      <c r="A329" s="63" t="s">
        <v>496</v>
      </c>
      <c r="B329" s="65">
        <v>0</v>
      </c>
      <c r="C329" s="65"/>
      <c r="D329" s="40">
        <f t="shared" si="5"/>
        <v>0</v>
      </c>
      <c r="E329" s="62"/>
    </row>
    <row r="330" spans="1:5" s="179" customFormat="1" ht="20.100000000000001" customHeight="1">
      <c r="A330" s="63" t="s">
        <v>497</v>
      </c>
      <c r="B330" s="65">
        <v>0</v>
      </c>
      <c r="C330" s="65"/>
      <c r="D330" s="40">
        <f t="shared" si="5"/>
        <v>0</v>
      </c>
      <c r="E330" s="62"/>
    </row>
    <row r="331" spans="1:5" s="179" customFormat="1" ht="20.100000000000001" customHeight="1">
      <c r="A331" s="63" t="s">
        <v>310</v>
      </c>
      <c r="B331" s="65">
        <v>0</v>
      </c>
      <c r="C331" s="65"/>
      <c r="D331" s="40">
        <f t="shared" si="5"/>
        <v>0</v>
      </c>
      <c r="E331" s="62"/>
    </row>
    <row r="332" spans="1:5" s="179" customFormat="1" ht="20.100000000000001" customHeight="1">
      <c r="A332" s="63" t="s">
        <v>498</v>
      </c>
      <c r="B332" s="65">
        <v>1830</v>
      </c>
      <c r="C332" s="65">
        <v>1200</v>
      </c>
      <c r="D332" s="40">
        <f t="shared" si="5"/>
        <v>-34.4</v>
      </c>
      <c r="E332" s="62"/>
    </row>
    <row r="333" spans="1:5" s="179" customFormat="1" ht="20.100000000000001" customHeight="1">
      <c r="A333" s="63" t="s">
        <v>499</v>
      </c>
      <c r="B333" s="65">
        <f>SUM(B334:B346)</f>
        <v>1247</v>
      </c>
      <c r="C333" s="65">
        <f>SUM(C334:C346)</f>
        <v>1199</v>
      </c>
      <c r="D333" s="40">
        <f t="shared" si="5"/>
        <v>-3.8</v>
      </c>
      <c r="E333" s="62"/>
    </row>
    <row r="334" spans="1:5" s="179" customFormat="1" ht="20.100000000000001" customHeight="1">
      <c r="A334" s="63" t="s">
        <v>302</v>
      </c>
      <c r="B334" s="65">
        <v>935</v>
      </c>
      <c r="C334" s="65">
        <v>1000</v>
      </c>
      <c r="D334" s="40">
        <f t="shared" si="5"/>
        <v>7</v>
      </c>
      <c r="E334" s="62"/>
    </row>
    <row r="335" spans="1:5" s="179" customFormat="1" ht="20.100000000000001" customHeight="1">
      <c r="A335" s="63" t="s">
        <v>303</v>
      </c>
      <c r="B335" s="65">
        <v>6</v>
      </c>
      <c r="C335" s="65"/>
      <c r="D335" s="40">
        <f t="shared" si="5"/>
        <v>-100</v>
      </c>
      <c r="E335" s="62"/>
    </row>
    <row r="336" spans="1:5" s="179" customFormat="1" ht="20.100000000000001" customHeight="1">
      <c r="A336" s="63" t="s">
        <v>304</v>
      </c>
      <c r="B336" s="65">
        <v>0</v>
      </c>
      <c r="C336" s="65"/>
      <c r="D336" s="40">
        <f t="shared" si="5"/>
        <v>0</v>
      </c>
      <c r="E336" s="62"/>
    </row>
    <row r="337" spans="1:5" s="179" customFormat="1" ht="20.100000000000001" customHeight="1">
      <c r="A337" s="63" t="s">
        <v>500</v>
      </c>
      <c r="B337" s="65">
        <v>0</v>
      </c>
      <c r="C337" s="65">
        <v>5</v>
      </c>
      <c r="D337" s="40">
        <f t="shared" si="5"/>
        <v>0</v>
      </c>
      <c r="E337" s="62"/>
    </row>
    <row r="338" spans="1:5" s="179" customFormat="1" ht="20.100000000000001" customHeight="1">
      <c r="A338" s="63" t="s">
        <v>501</v>
      </c>
      <c r="B338" s="65">
        <v>26</v>
      </c>
      <c r="C338" s="65">
        <v>26</v>
      </c>
      <c r="D338" s="40">
        <f t="shared" si="5"/>
        <v>0</v>
      </c>
      <c r="E338" s="62"/>
    </row>
    <row r="339" spans="1:5" s="179" customFormat="1" ht="20.100000000000001" customHeight="1">
      <c r="A339" s="63" t="s">
        <v>502</v>
      </c>
      <c r="B339" s="65">
        <v>0</v>
      </c>
      <c r="C339" s="65"/>
      <c r="D339" s="40">
        <f t="shared" si="5"/>
        <v>0</v>
      </c>
      <c r="E339" s="62"/>
    </row>
    <row r="340" spans="1:5" s="179" customFormat="1" ht="20.100000000000001" customHeight="1">
      <c r="A340" s="63" t="s">
        <v>503</v>
      </c>
      <c r="B340" s="65">
        <v>14</v>
      </c>
      <c r="C340" s="65">
        <v>18</v>
      </c>
      <c r="D340" s="40">
        <f t="shared" si="5"/>
        <v>28.6</v>
      </c>
      <c r="E340" s="62"/>
    </row>
    <row r="341" spans="1:5" s="179" customFormat="1" ht="20.100000000000001" customHeight="1">
      <c r="A341" s="63" t="s">
        <v>504</v>
      </c>
      <c r="B341" s="65">
        <v>0</v>
      </c>
      <c r="C341" s="65"/>
      <c r="D341" s="40">
        <f t="shared" si="5"/>
        <v>0</v>
      </c>
      <c r="E341" s="62"/>
    </row>
    <row r="342" spans="1:5" s="179" customFormat="1" ht="20.100000000000001" customHeight="1">
      <c r="A342" s="63" t="s">
        <v>505</v>
      </c>
      <c r="B342" s="65">
        <v>0</v>
      </c>
      <c r="C342" s="65"/>
      <c r="D342" s="40">
        <f t="shared" si="5"/>
        <v>0</v>
      </c>
      <c r="E342" s="62"/>
    </row>
    <row r="343" spans="1:5" s="179" customFormat="1" ht="20.100000000000001" customHeight="1">
      <c r="A343" s="63" t="s">
        <v>506</v>
      </c>
      <c r="B343" s="65">
        <v>0</v>
      </c>
      <c r="C343" s="65"/>
      <c r="D343" s="40">
        <f t="shared" si="5"/>
        <v>0</v>
      </c>
      <c r="E343" s="62"/>
    </row>
    <row r="344" spans="1:5" s="179" customFormat="1" ht="20.100000000000001" customHeight="1">
      <c r="A344" s="63" t="s">
        <v>507</v>
      </c>
      <c r="B344" s="65">
        <v>0</v>
      </c>
      <c r="C344" s="65"/>
      <c r="D344" s="40">
        <f t="shared" si="5"/>
        <v>0</v>
      </c>
      <c r="E344" s="62"/>
    </row>
    <row r="345" spans="1:5" s="179" customFormat="1" ht="20.100000000000001" customHeight="1">
      <c r="A345" s="63" t="s">
        <v>310</v>
      </c>
      <c r="B345" s="65">
        <v>0</v>
      </c>
      <c r="C345" s="65"/>
      <c r="D345" s="40">
        <f t="shared" si="5"/>
        <v>0</v>
      </c>
      <c r="E345" s="62"/>
    </row>
    <row r="346" spans="1:5" s="179" customFormat="1" ht="20.100000000000001" customHeight="1">
      <c r="A346" s="63" t="s">
        <v>508</v>
      </c>
      <c r="B346" s="65">
        <v>266</v>
      </c>
      <c r="C346" s="65">
        <v>150</v>
      </c>
      <c r="D346" s="40">
        <f t="shared" si="5"/>
        <v>-43.6</v>
      </c>
      <c r="E346" s="62"/>
    </row>
    <row r="347" spans="1:5" s="179" customFormat="1" ht="20.100000000000001" customHeight="1">
      <c r="A347" s="63" t="s">
        <v>509</v>
      </c>
      <c r="B347" s="65">
        <f>SUM(B348:B355)</f>
        <v>0</v>
      </c>
      <c r="C347" s="65">
        <f>SUM(C348:C355)</f>
        <v>0</v>
      </c>
      <c r="D347" s="40">
        <f t="shared" si="5"/>
        <v>0</v>
      </c>
      <c r="E347" s="62"/>
    </row>
    <row r="348" spans="1:5" s="179" customFormat="1" ht="20.100000000000001" customHeight="1">
      <c r="A348" s="63" t="s">
        <v>302</v>
      </c>
      <c r="B348" s="65"/>
      <c r="C348" s="65"/>
      <c r="D348" s="40">
        <f t="shared" si="5"/>
        <v>0</v>
      </c>
      <c r="E348" s="62"/>
    </row>
    <row r="349" spans="1:5" s="179" customFormat="1" ht="20.100000000000001" customHeight="1">
      <c r="A349" s="63" t="s">
        <v>303</v>
      </c>
      <c r="B349" s="65"/>
      <c r="C349" s="65"/>
      <c r="D349" s="40">
        <f t="shared" si="5"/>
        <v>0</v>
      </c>
      <c r="E349" s="62"/>
    </row>
    <row r="350" spans="1:5" s="179" customFormat="1" ht="20.100000000000001" customHeight="1">
      <c r="A350" s="63" t="s">
        <v>304</v>
      </c>
      <c r="B350" s="65"/>
      <c r="C350" s="65"/>
      <c r="D350" s="40">
        <f t="shared" si="5"/>
        <v>0</v>
      </c>
      <c r="E350" s="62"/>
    </row>
    <row r="351" spans="1:5" s="179" customFormat="1" ht="20.100000000000001" customHeight="1">
      <c r="A351" s="63" t="s">
        <v>510</v>
      </c>
      <c r="B351" s="65"/>
      <c r="C351" s="65"/>
      <c r="D351" s="40">
        <f t="shared" si="5"/>
        <v>0</v>
      </c>
      <c r="E351" s="62"/>
    </row>
    <row r="352" spans="1:5" s="179" customFormat="1" ht="20.100000000000001" customHeight="1">
      <c r="A352" s="63" t="s">
        <v>511</v>
      </c>
      <c r="B352" s="65"/>
      <c r="C352" s="65"/>
      <c r="D352" s="40">
        <f t="shared" si="5"/>
        <v>0</v>
      </c>
      <c r="E352" s="62"/>
    </row>
    <row r="353" spans="1:5" s="179" customFormat="1" ht="20.100000000000001" customHeight="1">
      <c r="A353" s="63" t="s">
        <v>512</v>
      </c>
      <c r="B353" s="65"/>
      <c r="C353" s="65"/>
      <c r="D353" s="40">
        <f t="shared" si="5"/>
        <v>0</v>
      </c>
      <c r="E353" s="62"/>
    </row>
    <row r="354" spans="1:5" s="179" customFormat="1" ht="20.100000000000001" customHeight="1">
      <c r="A354" s="63" t="s">
        <v>310</v>
      </c>
      <c r="B354" s="65"/>
      <c r="C354" s="65"/>
      <c r="D354" s="40">
        <f t="shared" si="5"/>
        <v>0</v>
      </c>
      <c r="E354" s="62"/>
    </row>
    <row r="355" spans="1:5" s="179" customFormat="1" ht="20.100000000000001" customHeight="1">
      <c r="A355" s="63" t="s">
        <v>513</v>
      </c>
      <c r="B355" s="65"/>
      <c r="C355" s="65"/>
      <c r="D355" s="40">
        <f t="shared" si="5"/>
        <v>0</v>
      </c>
      <c r="E355" s="62"/>
    </row>
    <row r="356" spans="1:5" s="179" customFormat="1" ht="20.100000000000001" customHeight="1">
      <c r="A356" s="63" t="s">
        <v>514</v>
      </c>
      <c r="B356" s="65">
        <f>SUM(B357:B364)</f>
        <v>0</v>
      </c>
      <c r="C356" s="65">
        <f>SUM(C357:C364)</f>
        <v>0</v>
      </c>
      <c r="D356" s="40">
        <f t="shared" si="5"/>
        <v>0</v>
      </c>
      <c r="E356" s="62"/>
    </row>
    <row r="357" spans="1:5" s="179" customFormat="1" ht="20.100000000000001" customHeight="1">
      <c r="A357" s="63" t="s">
        <v>302</v>
      </c>
      <c r="B357" s="65"/>
      <c r="C357" s="65"/>
      <c r="D357" s="40">
        <f t="shared" si="5"/>
        <v>0</v>
      </c>
      <c r="E357" s="62"/>
    </row>
    <row r="358" spans="1:5" s="179" customFormat="1" ht="20.100000000000001" customHeight="1">
      <c r="A358" s="63" t="s">
        <v>303</v>
      </c>
      <c r="B358" s="65"/>
      <c r="C358" s="65"/>
      <c r="D358" s="40">
        <f t="shared" si="5"/>
        <v>0</v>
      </c>
      <c r="E358" s="62"/>
    </row>
    <row r="359" spans="1:5" s="179" customFormat="1" ht="20.100000000000001" customHeight="1">
      <c r="A359" s="63" t="s">
        <v>304</v>
      </c>
      <c r="B359" s="65"/>
      <c r="C359" s="65"/>
      <c r="D359" s="40">
        <f t="shared" si="5"/>
        <v>0</v>
      </c>
      <c r="E359" s="62"/>
    </row>
    <row r="360" spans="1:5" s="179" customFormat="1" ht="20.100000000000001" customHeight="1">
      <c r="A360" s="63" t="s">
        <v>515</v>
      </c>
      <c r="B360" s="65"/>
      <c r="C360" s="65"/>
      <c r="D360" s="40">
        <f t="shared" si="5"/>
        <v>0</v>
      </c>
      <c r="E360" s="62"/>
    </row>
    <row r="361" spans="1:5" s="179" customFormat="1" ht="20.100000000000001" customHeight="1">
      <c r="A361" s="63" t="s">
        <v>516</v>
      </c>
      <c r="B361" s="65"/>
      <c r="C361" s="65"/>
      <c r="D361" s="40">
        <f t="shared" si="5"/>
        <v>0</v>
      </c>
      <c r="E361" s="62"/>
    </row>
    <row r="362" spans="1:5" s="179" customFormat="1" ht="20.100000000000001" customHeight="1">
      <c r="A362" s="63" t="s">
        <v>517</v>
      </c>
      <c r="B362" s="65"/>
      <c r="C362" s="65"/>
      <c r="D362" s="40">
        <f t="shared" si="5"/>
        <v>0</v>
      </c>
      <c r="E362" s="62"/>
    </row>
    <row r="363" spans="1:5" s="179" customFormat="1" ht="20.100000000000001" customHeight="1">
      <c r="A363" s="63" t="s">
        <v>310</v>
      </c>
      <c r="B363" s="65"/>
      <c r="C363" s="65"/>
      <c r="D363" s="40">
        <f t="shared" si="5"/>
        <v>0</v>
      </c>
      <c r="E363" s="62"/>
    </row>
    <row r="364" spans="1:5" s="179" customFormat="1" ht="20.100000000000001" customHeight="1">
      <c r="A364" s="63" t="s">
        <v>518</v>
      </c>
      <c r="B364" s="65"/>
      <c r="C364" s="65"/>
      <c r="D364" s="40">
        <f t="shared" si="5"/>
        <v>0</v>
      </c>
      <c r="E364" s="62"/>
    </row>
    <row r="365" spans="1:5" s="179" customFormat="1" ht="20.100000000000001" customHeight="1">
      <c r="A365" s="63" t="s">
        <v>519</v>
      </c>
      <c r="B365" s="65">
        <f>SUM(B366:B372)</f>
        <v>0</v>
      </c>
      <c r="C365" s="65">
        <f>SUM(C366:C372)</f>
        <v>0</v>
      </c>
      <c r="D365" s="40">
        <f t="shared" si="5"/>
        <v>0</v>
      </c>
      <c r="E365" s="62"/>
    </row>
    <row r="366" spans="1:5" s="179" customFormat="1" ht="20.100000000000001" customHeight="1">
      <c r="A366" s="63" t="s">
        <v>302</v>
      </c>
      <c r="B366" s="65"/>
      <c r="C366" s="65"/>
      <c r="D366" s="40">
        <f t="shared" si="5"/>
        <v>0</v>
      </c>
      <c r="E366" s="62"/>
    </row>
    <row r="367" spans="1:5" s="179" customFormat="1" ht="20.100000000000001" customHeight="1">
      <c r="A367" s="63" t="s">
        <v>303</v>
      </c>
      <c r="B367" s="65"/>
      <c r="C367" s="65"/>
      <c r="D367" s="40">
        <f t="shared" si="5"/>
        <v>0</v>
      </c>
      <c r="E367" s="62"/>
    </row>
    <row r="368" spans="1:5" s="179" customFormat="1" ht="20.100000000000001" customHeight="1">
      <c r="A368" s="63" t="s">
        <v>304</v>
      </c>
      <c r="B368" s="65"/>
      <c r="C368" s="65"/>
      <c r="D368" s="40">
        <f t="shared" si="5"/>
        <v>0</v>
      </c>
      <c r="E368" s="62"/>
    </row>
    <row r="369" spans="1:5" s="179" customFormat="1" ht="20.100000000000001" customHeight="1">
      <c r="A369" s="63" t="s">
        <v>520</v>
      </c>
      <c r="B369" s="65"/>
      <c r="C369" s="65"/>
      <c r="D369" s="40">
        <f t="shared" si="5"/>
        <v>0</v>
      </c>
      <c r="E369" s="62"/>
    </row>
    <row r="370" spans="1:5" s="179" customFormat="1" ht="20.100000000000001" customHeight="1">
      <c r="A370" s="63" t="s">
        <v>521</v>
      </c>
      <c r="B370" s="65"/>
      <c r="C370" s="65"/>
      <c r="D370" s="40">
        <f t="shared" si="5"/>
        <v>0</v>
      </c>
      <c r="E370" s="62"/>
    </row>
    <row r="371" spans="1:5" s="179" customFormat="1" ht="20.100000000000001" customHeight="1">
      <c r="A371" s="63" t="s">
        <v>310</v>
      </c>
      <c r="B371" s="65"/>
      <c r="C371" s="65"/>
      <c r="D371" s="40">
        <f t="shared" si="5"/>
        <v>0</v>
      </c>
      <c r="E371" s="62"/>
    </row>
    <row r="372" spans="1:5" s="179" customFormat="1" ht="20.100000000000001" customHeight="1">
      <c r="A372" s="63" t="s">
        <v>522</v>
      </c>
      <c r="B372" s="65"/>
      <c r="C372" s="65"/>
      <c r="D372" s="40">
        <f t="shared" si="5"/>
        <v>0</v>
      </c>
      <c r="E372" s="62"/>
    </row>
    <row r="373" spans="1:5" s="179" customFormat="1" ht="20.100000000000001" customHeight="1">
      <c r="A373" s="63" t="s">
        <v>523</v>
      </c>
      <c r="B373" s="65">
        <f>SUM(B374:B380)</f>
        <v>0</v>
      </c>
      <c r="C373" s="65">
        <f>SUM(C374:C380)</f>
        <v>0</v>
      </c>
      <c r="D373" s="40">
        <f t="shared" si="5"/>
        <v>0</v>
      </c>
      <c r="E373" s="62"/>
    </row>
    <row r="374" spans="1:5" s="179" customFormat="1" ht="20.100000000000001" customHeight="1">
      <c r="A374" s="63" t="s">
        <v>302</v>
      </c>
      <c r="B374" s="65"/>
      <c r="C374" s="65"/>
      <c r="D374" s="40">
        <f t="shared" si="5"/>
        <v>0</v>
      </c>
      <c r="E374" s="62"/>
    </row>
    <row r="375" spans="1:5" s="179" customFormat="1" ht="20.100000000000001" customHeight="1">
      <c r="A375" s="63" t="s">
        <v>303</v>
      </c>
      <c r="B375" s="65"/>
      <c r="C375" s="65"/>
      <c r="D375" s="40">
        <f t="shared" si="5"/>
        <v>0</v>
      </c>
      <c r="E375" s="62"/>
    </row>
    <row r="376" spans="1:5" s="179" customFormat="1" ht="20.100000000000001" customHeight="1">
      <c r="A376" s="63" t="s">
        <v>524</v>
      </c>
      <c r="B376" s="65"/>
      <c r="C376" s="65"/>
      <c r="D376" s="40">
        <f t="shared" si="5"/>
        <v>0</v>
      </c>
      <c r="E376" s="62"/>
    </row>
    <row r="377" spans="1:5" s="179" customFormat="1" ht="20.100000000000001" customHeight="1">
      <c r="A377" s="63" t="s">
        <v>525</v>
      </c>
      <c r="B377" s="65"/>
      <c r="C377" s="65"/>
      <c r="D377" s="40">
        <f t="shared" si="5"/>
        <v>0</v>
      </c>
      <c r="E377" s="62"/>
    </row>
    <row r="378" spans="1:5" s="179" customFormat="1" ht="20.100000000000001" customHeight="1">
      <c r="A378" s="63" t="s">
        <v>526</v>
      </c>
      <c r="B378" s="65"/>
      <c r="C378" s="65"/>
      <c r="D378" s="40">
        <f t="shared" si="5"/>
        <v>0</v>
      </c>
      <c r="E378" s="62"/>
    </row>
    <row r="379" spans="1:5" s="179" customFormat="1" ht="20.100000000000001" customHeight="1">
      <c r="A379" s="63" t="s">
        <v>479</v>
      </c>
      <c r="B379" s="65"/>
      <c r="C379" s="65"/>
      <c r="D379" s="40">
        <f t="shared" si="5"/>
        <v>0</v>
      </c>
      <c r="E379" s="62"/>
    </row>
    <row r="380" spans="1:5" s="179" customFormat="1" ht="20.100000000000001" customHeight="1">
      <c r="A380" s="63" t="s">
        <v>527</v>
      </c>
      <c r="B380" s="65"/>
      <c r="C380" s="65"/>
      <c r="D380" s="40">
        <f t="shared" si="5"/>
        <v>0</v>
      </c>
      <c r="E380" s="62"/>
    </row>
    <row r="381" spans="1:5" s="179" customFormat="1" ht="20.100000000000001" customHeight="1">
      <c r="A381" s="63" t="s">
        <v>528</v>
      </c>
      <c r="B381" s="65">
        <f>SUM(B382:B389)</f>
        <v>0</v>
      </c>
      <c r="C381" s="65">
        <f>SUM(C382:C389)</f>
        <v>0</v>
      </c>
      <c r="D381" s="40">
        <f t="shared" si="5"/>
        <v>0</v>
      </c>
      <c r="E381" s="62"/>
    </row>
    <row r="382" spans="1:5" s="179" customFormat="1" ht="20.100000000000001" customHeight="1">
      <c r="A382" s="63" t="s">
        <v>529</v>
      </c>
      <c r="B382" s="65"/>
      <c r="C382" s="65"/>
      <c r="D382" s="40">
        <f t="shared" si="5"/>
        <v>0</v>
      </c>
      <c r="E382" s="62"/>
    </row>
    <row r="383" spans="1:5" s="179" customFormat="1" ht="20.100000000000001" customHeight="1">
      <c r="A383" s="63" t="s">
        <v>302</v>
      </c>
      <c r="B383" s="65"/>
      <c r="C383" s="65"/>
      <c r="D383" s="40">
        <f t="shared" si="5"/>
        <v>0</v>
      </c>
      <c r="E383" s="62"/>
    </row>
    <row r="384" spans="1:5" s="179" customFormat="1" ht="20.100000000000001" customHeight="1">
      <c r="A384" s="63" t="s">
        <v>530</v>
      </c>
      <c r="B384" s="65"/>
      <c r="C384" s="65"/>
      <c r="D384" s="40">
        <f t="shared" si="5"/>
        <v>0</v>
      </c>
      <c r="E384" s="62"/>
    </row>
    <row r="385" spans="1:5" s="179" customFormat="1" ht="20.100000000000001" customHeight="1">
      <c r="A385" s="63" t="s">
        <v>531</v>
      </c>
      <c r="B385" s="65"/>
      <c r="C385" s="65"/>
      <c r="D385" s="40">
        <f t="shared" si="5"/>
        <v>0</v>
      </c>
      <c r="E385" s="62"/>
    </row>
    <row r="386" spans="1:5" s="179" customFormat="1" ht="20.100000000000001" customHeight="1">
      <c r="A386" s="63" t="s">
        <v>532</v>
      </c>
      <c r="B386" s="65"/>
      <c r="C386" s="65"/>
      <c r="D386" s="40">
        <f t="shared" si="5"/>
        <v>0</v>
      </c>
      <c r="E386" s="62"/>
    </row>
    <row r="387" spans="1:5" s="179" customFormat="1" ht="20.100000000000001" customHeight="1">
      <c r="A387" s="63" t="s">
        <v>533</v>
      </c>
      <c r="B387" s="65"/>
      <c r="C387" s="65"/>
      <c r="D387" s="40">
        <f t="shared" si="5"/>
        <v>0</v>
      </c>
      <c r="E387" s="62"/>
    </row>
    <row r="388" spans="1:5" s="179" customFormat="1" ht="20.100000000000001" customHeight="1">
      <c r="A388" s="63" t="s">
        <v>534</v>
      </c>
      <c r="B388" s="65"/>
      <c r="C388" s="65"/>
      <c r="D388" s="40">
        <f t="shared" si="5"/>
        <v>0</v>
      </c>
      <c r="E388" s="62"/>
    </row>
    <row r="389" spans="1:5" s="179" customFormat="1" ht="20.100000000000001" customHeight="1">
      <c r="A389" s="63" t="s">
        <v>535</v>
      </c>
      <c r="B389" s="65"/>
      <c r="C389" s="65"/>
      <c r="D389" s="40">
        <f t="shared" ref="D389:D452" si="6">IF(B389=0,0,(C389/B389-1)*100)</f>
        <v>0</v>
      </c>
      <c r="E389" s="62"/>
    </row>
    <row r="390" spans="1:5" s="179" customFormat="1" ht="20.100000000000001" customHeight="1">
      <c r="A390" s="63" t="s">
        <v>536</v>
      </c>
      <c r="B390" s="65">
        <v>7094</v>
      </c>
      <c r="C390" s="65">
        <v>6200</v>
      </c>
      <c r="D390" s="40">
        <f t="shared" si="6"/>
        <v>-12.6</v>
      </c>
      <c r="E390" s="62"/>
    </row>
    <row r="391" spans="1:5" s="179" customFormat="1" ht="20.100000000000001" customHeight="1">
      <c r="A391" s="63" t="s">
        <v>38</v>
      </c>
      <c r="B391" s="65">
        <f>SUM(B392,B397,B406,B413,B419,B423,B427,B431,B437,B444)</f>
        <v>53287</v>
      </c>
      <c r="C391" s="65">
        <f>SUM(C392,C397,C406,C413,C419,C423,C427,C431,C437,C444)</f>
        <v>58650</v>
      </c>
      <c r="D391" s="40">
        <f t="shared" si="6"/>
        <v>10.1</v>
      </c>
      <c r="E391" s="62"/>
    </row>
    <row r="392" spans="1:5" s="179" customFormat="1" ht="20.100000000000001" customHeight="1">
      <c r="A392" s="63" t="s">
        <v>537</v>
      </c>
      <c r="B392" s="65">
        <f>SUM(B393:B396)</f>
        <v>2099</v>
      </c>
      <c r="C392" s="65">
        <f>SUM(C393:C396)</f>
        <v>2004</v>
      </c>
      <c r="D392" s="40">
        <f t="shared" si="6"/>
        <v>-4.5</v>
      </c>
      <c r="E392" s="62"/>
    </row>
    <row r="393" spans="1:5" s="179" customFormat="1" ht="20.100000000000001" customHeight="1">
      <c r="A393" s="63" t="s">
        <v>302</v>
      </c>
      <c r="B393" s="65">
        <v>992</v>
      </c>
      <c r="C393" s="65">
        <v>955</v>
      </c>
      <c r="D393" s="40">
        <f t="shared" si="6"/>
        <v>-3.7</v>
      </c>
      <c r="E393" s="62"/>
    </row>
    <row r="394" spans="1:5" s="179" customFormat="1" ht="20.100000000000001" customHeight="1">
      <c r="A394" s="63" t="s">
        <v>303</v>
      </c>
      <c r="B394" s="65">
        <v>177</v>
      </c>
      <c r="C394" s="65">
        <v>149</v>
      </c>
      <c r="D394" s="40">
        <f t="shared" si="6"/>
        <v>-15.8</v>
      </c>
      <c r="E394" s="62"/>
    </row>
    <row r="395" spans="1:5" s="179" customFormat="1" ht="20.100000000000001" customHeight="1">
      <c r="A395" s="63" t="s">
        <v>304</v>
      </c>
      <c r="B395" s="65">
        <v>0</v>
      </c>
      <c r="C395" s="65"/>
      <c r="D395" s="40">
        <f t="shared" si="6"/>
        <v>0</v>
      </c>
      <c r="E395" s="62"/>
    </row>
    <row r="396" spans="1:5" s="179" customFormat="1" ht="20.100000000000001" customHeight="1">
      <c r="A396" s="63" t="s">
        <v>538</v>
      </c>
      <c r="B396" s="65">
        <v>930</v>
      </c>
      <c r="C396" s="65">
        <v>900</v>
      </c>
      <c r="D396" s="40">
        <f t="shared" si="6"/>
        <v>-3.2</v>
      </c>
      <c r="E396" s="62"/>
    </row>
    <row r="397" spans="1:5" s="179" customFormat="1" ht="20.100000000000001" customHeight="1">
      <c r="A397" s="63" t="s">
        <v>539</v>
      </c>
      <c r="B397" s="65">
        <f>SUM(B398:B405)</f>
        <v>34831</v>
      </c>
      <c r="C397" s="65">
        <f>SUM(C398:C405)</f>
        <v>33168</v>
      </c>
      <c r="D397" s="40">
        <f t="shared" si="6"/>
        <v>-4.8</v>
      </c>
      <c r="E397" s="62"/>
    </row>
    <row r="398" spans="1:5" s="179" customFormat="1" ht="20.100000000000001" customHeight="1">
      <c r="A398" s="63" t="s">
        <v>540</v>
      </c>
      <c r="B398" s="65">
        <v>2258</v>
      </c>
      <c r="C398" s="65">
        <v>2200</v>
      </c>
      <c r="D398" s="40">
        <f t="shared" si="6"/>
        <v>-2.6</v>
      </c>
      <c r="E398" s="62"/>
    </row>
    <row r="399" spans="1:5" s="179" customFormat="1" ht="20.100000000000001" customHeight="1">
      <c r="A399" s="63" t="s">
        <v>541</v>
      </c>
      <c r="B399" s="65">
        <v>3044</v>
      </c>
      <c r="C399" s="65">
        <v>3300</v>
      </c>
      <c r="D399" s="40">
        <f t="shared" si="6"/>
        <v>8.4</v>
      </c>
      <c r="E399" s="62"/>
    </row>
    <row r="400" spans="1:5" s="179" customFormat="1" ht="20.100000000000001" customHeight="1">
      <c r="A400" s="63" t="s">
        <v>542</v>
      </c>
      <c r="B400" s="65">
        <v>12342</v>
      </c>
      <c r="C400" s="65">
        <v>12016</v>
      </c>
      <c r="D400" s="40">
        <f t="shared" si="6"/>
        <v>-2.6</v>
      </c>
      <c r="E400" s="62"/>
    </row>
    <row r="401" spans="1:5" s="179" customFormat="1" ht="20.100000000000001" customHeight="1">
      <c r="A401" s="63" t="s">
        <v>543</v>
      </c>
      <c r="B401" s="65">
        <v>10421</v>
      </c>
      <c r="C401" s="65">
        <v>10900</v>
      </c>
      <c r="D401" s="40">
        <f t="shared" si="6"/>
        <v>4.5999999999999996</v>
      </c>
      <c r="E401" s="62"/>
    </row>
    <row r="402" spans="1:5" s="179" customFormat="1" ht="20.100000000000001" customHeight="1">
      <c r="A402" s="63" t="s">
        <v>544</v>
      </c>
      <c r="B402" s="65">
        <v>1584</v>
      </c>
      <c r="C402" s="65">
        <v>500</v>
      </c>
      <c r="D402" s="40">
        <f t="shared" si="6"/>
        <v>-68.400000000000006</v>
      </c>
      <c r="E402" s="62"/>
    </row>
    <row r="403" spans="1:5" s="179" customFormat="1" ht="20.100000000000001" customHeight="1">
      <c r="A403" s="63" t="s">
        <v>545</v>
      </c>
      <c r="B403" s="65">
        <v>0</v>
      </c>
      <c r="C403" s="65"/>
      <c r="D403" s="40">
        <f t="shared" si="6"/>
        <v>0</v>
      </c>
      <c r="E403" s="62"/>
    </row>
    <row r="404" spans="1:5" s="179" customFormat="1" ht="20.100000000000001" customHeight="1">
      <c r="A404" s="63" t="s">
        <v>546</v>
      </c>
      <c r="B404" s="65">
        <v>0</v>
      </c>
      <c r="C404" s="65"/>
      <c r="D404" s="40">
        <f t="shared" si="6"/>
        <v>0</v>
      </c>
      <c r="E404" s="62"/>
    </row>
    <row r="405" spans="1:5" s="179" customFormat="1" ht="20.100000000000001" customHeight="1">
      <c r="A405" s="63" t="s">
        <v>547</v>
      </c>
      <c r="B405" s="65">
        <v>5182</v>
      </c>
      <c r="C405" s="65">
        <v>4252</v>
      </c>
      <c r="D405" s="40">
        <f t="shared" si="6"/>
        <v>-17.899999999999999</v>
      </c>
      <c r="E405" s="62"/>
    </row>
    <row r="406" spans="1:5" s="179" customFormat="1" ht="20.100000000000001" customHeight="1">
      <c r="A406" s="63" t="s">
        <v>548</v>
      </c>
      <c r="B406" s="65">
        <f>SUM(B407:B412)</f>
        <v>11809</v>
      </c>
      <c r="C406" s="65">
        <f>SUM(C407:C412)</f>
        <v>20061</v>
      </c>
      <c r="D406" s="40">
        <f t="shared" si="6"/>
        <v>69.900000000000006</v>
      </c>
      <c r="E406" s="62"/>
    </row>
    <row r="407" spans="1:5" s="179" customFormat="1" ht="20.100000000000001" customHeight="1">
      <c r="A407" s="63" t="s">
        <v>549</v>
      </c>
      <c r="B407" s="65">
        <v>0</v>
      </c>
      <c r="C407" s="65"/>
      <c r="D407" s="40">
        <f t="shared" si="6"/>
        <v>0</v>
      </c>
      <c r="E407" s="62"/>
    </row>
    <row r="408" spans="1:5" s="179" customFormat="1" ht="20.100000000000001" customHeight="1">
      <c r="A408" s="63" t="s">
        <v>550</v>
      </c>
      <c r="B408" s="65">
        <v>5342</v>
      </c>
      <c r="C408" s="65">
        <v>4887</v>
      </c>
      <c r="D408" s="40">
        <f t="shared" si="6"/>
        <v>-8.5</v>
      </c>
      <c r="E408" s="62"/>
    </row>
    <row r="409" spans="1:5" s="179" customFormat="1" ht="20.100000000000001" customHeight="1">
      <c r="A409" s="63" t="s">
        <v>551</v>
      </c>
      <c r="B409" s="65">
        <v>187</v>
      </c>
      <c r="C409" s="65">
        <v>310</v>
      </c>
      <c r="D409" s="40">
        <f t="shared" si="6"/>
        <v>65.8</v>
      </c>
      <c r="E409" s="62"/>
    </row>
    <row r="410" spans="1:5" s="179" customFormat="1" ht="20.100000000000001" customHeight="1">
      <c r="A410" s="63" t="s">
        <v>552</v>
      </c>
      <c r="B410" s="65">
        <v>0</v>
      </c>
      <c r="C410" s="65"/>
      <c r="D410" s="40">
        <f t="shared" si="6"/>
        <v>0</v>
      </c>
      <c r="E410" s="62"/>
    </row>
    <row r="411" spans="1:5" s="179" customFormat="1" ht="20.100000000000001" customHeight="1">
      <c r="A411" s="63" t="s">
        <v>553</v>
      </c>
      <c r="B411" s="65">
        <v>4595</v>
      </c>
      <c r="C411" s="65">
        <v>4864</v>
      </c>
      <c r="D411" s="40">
        <f t="shared" si="6"/>
        <v>5.9</v>
      </c>
      <c r="E411" s="62"/>
    </row>
    <row r="412" spans="1:5" s="179" customFormat="1" ht="20.100000000000001" customHeight="1">
      <c r="A412" s="63" t="s">
        <v>554</v>
      </c>
      <c r="B412" s="65">
        <v>1685</v>
      </c>
      <c r="C412" s="65">
        <v>10000</v>
      </c>
      <c r="D412" s="40">
        <f t="shared" si="6"/>
        <v>493.5</v>
      </c>
      <c r="E412" s="62"/>
    </row>
    <row r="413" spans="1:5" s="179" customFormat="1" ht="20.100000000000001" customHeight="1">
      <c r="A413" s="63" t="s">
        <v>555</v>
      </c>
      <c r="B413" s="65">
        <f>SUM(B414:B418)</f>
        <v>0</v>
      </c>
      <c r="C413" s="65">
        <f>SUM(C414:C418)</f>
        <v>0</v>
      </c>
      <c r="D413" s="40">
        <f t="shared" si="6"/>
        <v>0</v>
      </c>
      <c r="E413" s="62"/>
    </row>
    <row r="414" spans="1:5" s="179" customFormat="1" ht="20.100000000000001" customHeight="1">
      <c r="A414" s="63" t="s">
        <v>556</v>
      </c>
      <c r="B414" s="65"/>
      <c r="C414" s="65"/>
      <c r="D414" s="40">
        <f t="shared" si="6"/>
        <v>0</v>
      </c>
      <c r="E414" s="62"/>
    </row>
    <row r="415" spans="1:5" s="179" customFormat="1" ht="20.100000000000001" customHeight="1">
      <c r="A415" s="63" t="s">
        <v>557</v>
      </c>
      <c r="B415" s="65"/>
      <c r="C415" s="65"/>
      <c r="D415" s="40">
        <f t="shared" si="6"/>
        <v>0</v>
      </c>
      <c r="E415" s="62"/>
    </row>
    <row r="416" spans="1:5" s="179" customFormat="1" ht="20.100000000000001" customHeight="1">
      <c r="A416" s="63" t="s">
        <v>558</v>
      </c>
      <c r="B416" s="65"/>
      <c r="C416" s="65"/>
      <c r="D416" s="40">
        <f t="shared" si="6"/>
        <v>0</v>
      </c>
      <c r="E416" s="62"/>
    </row>
    <row r="417" spans="1:5" s="179" customFormat="1" ht="20.100000000000001" customHeight="1">
      <c r="A417" s="63" t="s">
        <v>559</v>
      </c>
      <c r="B417" s="65"/>
      <c r="C417" s="65"/>
      <c r="D417" s="40">
        <f t="shared" si="6"/>
        <v>0</v>
      </c>
      <c r="E417" s="62"/>
    </row>
    <row r="418" spans="1:5" s="179" customFormat="1" ht="20.100000000000001" customHeight="1">
      <c r="A418" s="63" t="s">
        <v>560</v>
      </c>
      <c r="B418" s="65"/>
      <c r="C418" s="65"/>
      <c r="D418" s="40">
        <f t="shared" si="6"/>
        <v>0</v>
      </c>
      <c r="E418" s="62"/>
    </row>
    <row r="419" spans="1:5" s="179" customFormat="1" ht="20.100000000000001" customHeight="1">
      <c r="A419" s="63" t="s">
        <v>561</v>
      </c>
      <c r="B419" s="65">
        <f>SUM(B420:B422)</f>
        <v>757</v>
      </c>
      <c r="C419" s="65">
        <f>SUM(C420:C422)</f>
        <v>800</v>
      </c>
      <c r="D419" s="40">
        <f t="shared" si="6"/>
        <v>5.7</v>
      </c>
      <c r="E419" s="62"/>
    </row>
    <row r="420" spans="1:5" s="179" customFormat="1" ht="20.100000000000001" customHeight="1">
      <c r="A420" s="63" t="s">
        <v>562</v>
      </c>
      <c r="B420" s="65">
        <v>757</v>
      </c>
      <c r="C420" s="65">
        <v>800</v>
      </c>
      <c r="D420" s="40">
        <f t="shared" si="6"/>
        <v>5.7</v>
      </c>
      <c r="E420" s="62"/>
    </row>
    <row r="421" spans="1:5" s="179" customFormat="1" ht="20.100000000000001" customHeight="1">
      <c r="A421" s="63" t="s">
        <v>563</v>
      </c>
      <c r="B421" s="65"/>
      <c r="C421" s="65"/>
      <c r="D421" s="40">
        <f t="shared" si="6"/>
        <v>0</v>
      </c>
      <c r="E421" s="62"/>
    </row>
    <row r="422" spans="1:5" s="179" customFormat="1" ht="20.100000000000001" customHeight="1">
      <c r="A422" s="63" t="s">
        <v>564</v>
      </c>
      <c r="B422" s="65"/>
      <c r="C422" s="65"/>
      <c r="D422" s="40">
        <f t="shared" si="6"/>
        <v>0</v>
      </c>
      <c r="E422" s="62"/>
    </row>
    <row r="423" spans="1:5" s="179" customFormat="1" ht="20.100000000000001" customHeight="1">
      <c r="A423" s="63" t="s">
        <v>565</v>
      </c>
      <c r="B423" s="65">
        <f>SUM(B424:B426)</f>
        <v>0</v>
      </c>
      <c r="C423" s="65">
        <f>SUM(C424:C426)</f>
        <v>0</v>
      </c>
      <c r="D423" s="40">
        <f t="shared" si="6"/>
        <v>0</v>
      </c>
      <c r="E423" s="62"/>
    </row>
    <row r="424" spans="1:5" s="179" customFormat="1" ht="20.100000000000001" customHeight="1">
      <c r="A424" s="63" t="s">
        <v>566</v>
      </c>
      <c r="B424" s="65"/>
      <c r="C424" s="65"/>
      <c r="D424" s="40">
        <f t="shared" si="6"/>
        <v>0</v>
      </c>
      <c r="E424" s="62"/>
    </row>
    <row r="425" spans="1:5" s="179" customFormat="1" ht="20.100000000000001" customHeight="1">
      <c r="A425" s="63" t="s">
        <v>567</v>
      </c>
      <c r="B425" s="65"/>
      <c r="C425" s="65"/>
      <c r="D425" s="40">
        <f t="shared" si="6"/>
        <v>0</v>
      </c>
      <c r="E425" s="62"/>
    </row>
    <row r="426" spans="1:5" s="179" customFormat="1" ht="20.100000000000001" customHeight="1">
      <c r="A426" s="63" t="s">
        <v>568</v>
      </c>
      <c r="B426" s="65"/>
      <c r="C426" s="65"/>
      <c r="D426" s="40">
        <f t="shared" si="6"/>
        <v>0</v>
      </c>
      <c r="E426" s="62"/>
    </row>
    <row r="427" spans="1:5" s="179" customFormat="1" ht="20.100000000000001" customHeight="1">
      <c r="A427" s="63" t="s">
        <v>569</v>
      </c>
      <c r="B427" s="65">
        <f>SUM(B428:B430)</f>
        <v>1234</v>
      </c>
      <c r="C427" s="65">
        <f>SUM(C428:C430)</f>
        <v>1280</v>
      </c>
      <c r="D427" s="40">
        <f t="shared" si="6"/>
        <v>3.7</v>
      </c>
      <c r="E427" s="62"/>
    </row>
    <row r="428" spans="1:5" s="179" customFormat="1" ht="20.100000000000001" customHeight="1">
      <c r="A428" s="63" t="s">
        <v>570</v>
      </c>
      <c r="B428" s="65">
        <v>937</v>
      </c>
      <c r="C428" s="65">
        <v>980</v>
      </c>
      <c r="D428" s="40">
        <f t="shared" si="6"/>
        <v>4.5999999999999996</v>
      </c>
      <c r="E428" s="62"/>
    </row>
    <row r="429" spans="1:5" s="179" customFormat="1" ht="20.100000000000001" customHeight="1">
      <c r="A429" s="63" t="s">
        <v>571</v>
      </c>
      <c r="B429" s="65">
        <v>0</v>
      </c>
      <c r="C429" s="65"/>
      <c r="D429" s="40">
        <f t="shared" si="6"/>
        <v>0</v>
      </c>
      <c r="E429" s="62"/>
    </row>
    <row r="430" spans="1:5" s="179" customFormat="1" ht="20.100000000000001" customHeight="1">
      <c r="A430" s="63" t="s">
        <v>572</v>
      </c>
      <c r="B430" s="65">
        <v>297</v>
      </c>
      <c r="C430" s="65">
        <v>300</v>
      </c>
      <c r="D430" s="40">
        <f t="shared" si="6"/>
        <v>1</v>
      </c>
      <c r="E430" s="62"/>
    </row>
    <row r="431" spans="1:5" s="179" customFormat="1" ht="20.100000000000001" customHeight="1">
      <c r="A431" s="63" t="s">
        <v>573</v>
      </c>
      <c r="B431" s="65">
        <f>SUM(B432:B436)</f>
        <v>1351</v>
      </c>
      <c r="C431" s="65">
        <f>SUM(C432:C436)</f>
        <v>1236</v>
      </c>
      <c r="D431" s="40">
        <f t="shared" si="6"/>
        <v>-8.5</v>
      </c>
      <c r="E431" s="62"/>
    </row>
    <row r="432" spans="1:5" s="179" customFormat="1" ht="20.100000000000001" customHeight="1">
      <c r="A432" s="63" t="s">
        <v>574</v>
      </c>
      <c r="B432" s="65">
        <v>0</v>
      </c>
      <c r="C432" s="65"/>
      <c r="D432" s="40">
        <f t="shared" si="6"/>
        <v>0</v>
      </c>
      <c r="E432" s="62"/>
    </row>
    <row r="433" spans="1:5" s="179" customFormat="1" ht="20.100000000000001" customHeight="1">
      <c r="A433" s="63" t="s">
        <v>575</v>
      </c>
      <c r="B433" s="65">
        <v>1054</v>
      </c>
      <c r="C433" s="65">
        <v>1111</v>
      </c>
      <c r="D433" s="40">
        <f t="shared" si="6"/>
        <v>5.4</v>
      </c>
      <c r="E433" s="62"/>
    </row>
    <row r="434" spans="1:5" s="179" customFormat="1" ht="19.5" customHeight="1">
      <c r="A434" s="63" t="s">
        <v>576</v>
      </c>
      <c r="B434" s="65">
        <v>0</v>
      </c>
      <c r="C434" s="65"/>
      <c r="D434" s="40">
        <f t="shared" si="6"/>
        <v>0</v>
      </c>
      <c r="E434" s="62"/>
    </row>
    <row r="435" spans="1:5" s="179" customFormat="1" ht="20.100000000000001" customHeight="1">
      <c r="A435" s="63" t="s">
        <v>577</v>
      </c>
      <c r="B435" s="65">
        <v>0</v>
      </c>
      <c r="C435" s="65"/>
      <c r="D435" s="40">
        <f t="shared" si="6"/>
        <v>0</v>
      </c>
      <c r="E435" s="62"/>
    </row>
    <row r="436" spans="1:5" s="179" customFormat="1" ht="20.100000000000001" customHeight="1">
      <c r="A436" s="63" t="s">
        <v>578</v>
      </c>
      <c r="B436" s="65">
        <v>297</v>
      </c>
      <c r="C436" s="65">
        <v>125</v>
      </c>
      <c r="D436" s="40">
        <f t="shared" si="6"/>
        <v>-57.9</v>
      </c>
      <c r="E436" s="62"/>
    </row>
    <row r="437" spans="1:5" s="179" customFormat="1" ht="20.100000000000001" customHeight="1">
      <c r="A437" s="63" t="s">
        <v>579</v>
      </c>
      <c r="B437" s="65">
        <f>SUM(B438:B443)</f>
        <v>0</v>
      </c>
      <c r="C437" s="65">
        <f>SUM(C438:C443)</f>
        <v>0</v>
      </c>
      <c r="D437" s="40">
        <f t="shared" si="6"/>
        <v>0</v>
      </c>
      <c r="E437" s="62"/>
    </row>
    <row r="438" spans="1:5" s="179" customFormat="1" ht="20.100000000000001" customHeight="1">
      <c r="A438" s="63" t="s">
        <v>580</v>
      </c>
      <c r="B438" s="65"/>
      <c r="C438" s="65"/>
      <c r="D438" s="40">
        <f t="shared" si="6"/>
        <v>0</v>
      </c>
      <c r="E438" s="62"/>
    </row>
    <row r="439" spans="1:5" s="179" customFormat="1" ht="20.100000000000001" customHeight="1">
      <c r="A439" s="63" t="s">
        <v>581</v>
      </c>
      <c r="B439" s="65"/>
      <c r="C439" s="65"/>
      <c r="D439" s="40">
        <f t="shared" si="6"/>
        <v>0</v>
      </c>
      <c r="E439" s="62"/>
    </row>
    <row r="440" spans="1:5" s="179" customFormat="1" ht="20.100000000000001" customHeight="1">
      <c r="A440" s="63" t="s">
        <v>582</v>
      </c>
      <c r="B440" s="65"/>
      <c r="C440" s="65"/>
      <c r="D440" s="40">
        <f t="shared" si="6"/>
        <v>0</v>
      </c>
      <c r="E440" s="62"/>
    </row>
    <row r="441" spans="1:5" s="179" customFormat="1" ht="20.100000000000001" customHeight="1">
      <c r="A441" s="63" t="s">
        <v>583</v>
      </c>
      <c r="B441" s="65"/>
      <c r="C441" s="65"/>
      <c r="D441" s="40">
        <f t="shared" si="6"/>
        <v>0</v>
      </c>
      <c r="E441" s="62"/>
    </row>
    <row r="442" spans="1:5" s="179" customFormat="1" ht="20.100000000000001" customHeight="1">
      <c r="A442" s="63" t="s">
        <v>584</v>
      </c>
      <c r="B442" s="65"/>
      <c r="C442" s="65"/>
      <c r="D442" s="40">
        <f t="shared" si="6"/>
        <v>0</v>
      </c>
      <c r="E442" s="62"/>
    </row>
    <row r="443" spans="1:5" s="179" customFormat="1" ht="20.100000000000001" customHeight="1">
      <c r="A443" s="63" t="s">
        <v>585</v>
      </c>
      <c r="B443" s="65"/>
      <c r="C443" s="65"/>
      <c r="D443" s="40">
        <f t="shared" si="6"/>
        <v>0</v>
      </c>
      <c r="E443" s="62"/>
    </row>
    <row r="444" spans="1:5" s="179" customFormat="1" ht="20.100000000000001" customHeight="1">
      <c r="A444" s="63" t="s">
        <v>586</v>
      </c>
      <c r="B444" s="65">
        <v>1206</v>
      </c>
      <c r="C444" s="65">
        <v>101</v>
      </c>
      <c r="D444" s="40">
        <f t="shared" si="6"/>
        <v>-91.6</v>
      </c>
      <c r="E444" s="62"/>
    </row>
    <row r="445" spans="1:5" s="179" customFormat="1" ht="20.100000000000001" customHeight="1">
      <c r="A445" s="63" t="s">
        <v>39</v>
      </c>
      <c r="B445" s="65">
        <f>SUM(B446,B451,B460,B466,B472,B477,B482,B489,B493,B496)</f>
        <v>2184</v>
      </c>
      <c r="C445" s="65">
        <f>SUM(C446,C451,C460,C466,C472,C477,C482,C489,C493,C496)</f>
        <v>6200</v>
      </c>
      <c r="D445" s="40">
        <f t="shared" si="6"/>
        <v>183.9</v>
      </c>
      <c r="E445" s="62"/>
    </row>
    <row r="446" spans="1:5" s="179" customFormat="1" ht="20.100000000000001" customHeight="1">
      <c r="A446" s="63" t="s">
        <v>587</v>
      </c>
      <c r="B446" s="65">
        <f>SUM(B447:B450)</f>
        <v>308</v>
      </c>
      <c r="C446" s="65">
        <f>SUM(C447:C450)</f>
        <v>573</v>
      </c>
      <c r="D446" s="40">
        <f t="shared" si="6"/>
        <v>86</v>
      </c>
      <c r="E446" s="62"/>
    </row>
    <row r="447" spans="1:5" s="179" customFormat="1" ht="20.100000000000001" customHeight="1">
      <c r="A447" s="63" t="s">
        <v>302</v>
      </c>
      <c r="B447" s="65">
        <v>308</v>
      </c>
      <c r="C447" s="65">
        <v>573</v>
      </c>
      <c r="D447" s="40">
        <f t="shared" si="6"/>
        <v>86</v>
      </c>
      <c r="E447" s="62"/>
    </row>
    <row r="448" spans="1:5" s="179" customFormat="1" ht="20.100000000000001" customHeight="1">
      <c r="A448" s="63" t="s">
        <v>303</v>
      </c>
      <c r="B448" s="65"/>
      <c r="C448" s="65"/>
      <c r="D448" s="40">
        <f t="shared" si="6"/>
        <v>0</v>
      </c>
      <c r="E448" s="62"/>
    </row>
    <row r="449" spans="1:5" s="179" customFormat="1" ht="20.100000000000001" customHeight="1">
      <c r="A449" s="63" t="s">
        <v>304</v>
      </c>
      <c r="B449" s="65"/>
      <c r="C449" s="65"/>
      <c r="D449" s="40">
        <f t="shared" si="6"/>
        <v>0</v>
      </c>
      <c r="E449" s="62"/>
    </row>
    <row r="450" spans="1:5" s="179" customFormat="1" ht="20.100000000000001" customHeight="1">
      <c r="A450" s="63" t="s">
        <v>588</v>
      </c>
      <c r="B450" s="65"/>
      <c r="C450" s="65"/>
      <c r="D450" s="40">
        <f t="shared" si="6"/>
        <v>0</v>
      </c>
      <c r="E450" s="62"/>
    </row>
    <row r="451" spans="1:5" s="179" customFormat="1" ht="20.100000000000001" customHeight="1">
      <c r="A451" s="63" t="s">
        <v>589</v>
      </c>
      <c r="B451" s="65">
        <f>SUM(B452:B459)</f>
        <v>22</v>
      </c>
      <c r="C451" s="65">
        <f>SUM(C452:C459)</f>
        <v>11</v>
      </c>
      <c r="D451" s="40">
        <f t="shared" si="6"/>
        <v>-50</v>
      </c>
      <c r="E451" s="62"/>
    </row>
    <row r="452" spans="1:5" s="179" customFormat="1" ht="20.100000000000001" customHeight="1">
      <c r="A452" s="63" t="s">
        <v>590</v>
      </c>
      <c r="B452" s="65"/>
      <c r="C452" s="65"/>
      <c r="D452" s="40">
        <f t="shared" si="6"/>
        <v>0</v>
      </c>
      <c r="E452" s="62"/>
    </row>
    <row r="453" spans="1:5" s="179" customFormat="1" ht="20.100000000000001" customHeight="1">
      <c r="A453" s="63" t="s">
        <v>591</v>
      </c>
      <c r="B453" s="65"/>
      <c r="C453" s="65"/>
      <c r="D453" s="40">
        <f t="shared" ref="D453:D516" si="7">IF(B453=0,0,(C453/B453-1)*100)</f>
        <v>0</v>
      </c>
      <c r="E453" s="62"/>
    </row>
    <row r="454" spans="1:5" s="179" customFormat="1" ht="20.100000000000001" customHeight="1">
      <c r="A454" s="63" t="s">
        <v>592</v>
      </c>
      <c r="B454" s="65">
        <v>22</v>
      </c>
      <c r="C454" s="65">
        <v>11</v>
      </c>
      <c r="D454" s="40">
        <f t="shared" si="7"/>
        <v>-50</v>
      </c>
      <c r="E454" s="62"/>
    </row>
    <row r="455" spans="1:5" s="179" customFormat="1" ht="20.100000000000001" customHeight="1">
      <c r="A455" s="63" t="s">
        <v>593</v>
      </c>
      <c r="B455" s="65"/>
      <c r="C455" s="65"/>
      <c r="D455" s="40">
        <f t="shared" si="7"/>
        <v>0</v>
      </c>
      <c r="E455" s="62"/>
    </row>
    <row r="456" spans="1:5" s="179" customFormat="1" ht="20.100000000000001" customHeight="1">
      <c r="A456" s="63" t="s">
        <v>594</v>
      </c>
      <c r="B456" s="65"/>
      <c r="C456" s="65"/>
      <c r="D456" s="40">
        <f t="shared" si="7"/>
        <v>0</v>
      </c>
      <c r="E456" s="62"/>
    </row>
    <row r="457" spans="1:5" s="179" customFormat="1" ht="20.100000000000001" customHeight="1">
      <c r="A457" s="63" t="s">
        <v>595</v>
      </c>
      <c r="B457" s="65"/>
      <c r="C457" s="65"/>
      <c r="D457" s="40">
        <f t="shared" si="7"/>
        <v>0</v>
      </c>
      <c r="E457" s="62"/>
    </row>
    <row r="458" spans="1:5" s="179" customFormat="1" ht="20.100000000000001" customHeight="1">
      <c r="A458" s="63" t="s">
        <v>596</v>
      </c>
      <c r="B458" s="65"/>
      <c r="C458" s="65"/>
      <c r="D458" s="40">
        <f t="shared" si="7"/>
        <v>0</v>
      </c>
      <c r="E458" s="62"/>
    </row>
    <row r="459" spans="1:5" s="179" customFormat="1" ht="20.100000000000001" customHeight="1">
      <c r="A459" s="63" t="s">
        <v>597</v>
      </c>
      <c r="B459" s="65"/>
      <c r="C459" s="65"/>
      <c r="D459" s="40">
        <f t="shared" si="7"/>
        <v>0</v>
      </c>
      <c r="E459" s="62"/>
    </row>
    <row r="460" spans="1:5" s="179" customFormat="1" ht="20.100000000000001" customHeight="1">
      <c r="A460" s="63" t="s">
        <v>598</v>
      </c>
      <c r="B460" s="65">
        <f>SUM(B461:B465)</f>
        <v>0</v>
      </c>
      <c r="C460" s="65">
        <f>SUM(C461:C465)</f>
        <v>0</v>
      </c>
      <c r="D460" s="40">
        <f t="shared" si="7"/>
        <v>0</v>
      </c>
      <c r="E460" s="62"/>
    </row>
    <row r="461" spans="1:5" s="179" customFormat="1" ht="20.100000000000001" customHeight="1">
      <c r="A461" s="63" t="s">
        <v>590</v>
      </c>
      <c r="B461" s="65"/>
      <c r="C461" s="65"/>
      <c r="D461" s="40">
        <f t="shared" si="7"/>
        <v>0</v>
      </c>
      <c r="E461" s="62"/>
    </row>
    <row r="462" spans="1:5" s="179" customFormat="1" ht="20.100000000000001" customHeight="1">
      <c r="A462" s="63" t="s">
        <v>599</v>
      </c>
      <c r="B462" s="65"/>
      <c r="C462" s="65"/>
      <c r="D462" s="40">
        <f t="shared" si="7"/>
        <v>0</v>
      </c>
      <c r="E462" s="62"/>
    </row>
    <row r="463" spans="1:5" s="179" customFormat="1" ht="20.100000000000001" customHeight="1">
      <c r="A463" s="63" t="s">
        <v>600</v>
      </c>
      <c r="B463" s="65"/>
      <c r="C463" s="65"/>
      <c r="D463" s="40">
        <f t="shared" si="7"/>
        <v>0</v>
      </c>
      <c r="E463" s="62"/>
    </row>
    <row r="464" spans="1:5" s="179" customFormat="1" ht="20.100000000000001" customHeight="1">
      <c r="A464" s="63" t="s">
        <v>601</v>
      </c>
      <c r="B464" s="65"/>
      <c r="C464" s="65"/>
      <c r="D464" s="40">
        <f t="shared" si="7"/>
        <v>0</v>
      </c>
      <c r="E464" s="62"/>
    </row>
    <row r="465" spans="1:5" s="179" customFormat="1" ht="20.100000000000001" customHeight="1">
      <c r="A465" s="63" t="s">
        <v>602</v>
      </c>
      <c r="B465" s="65"/>
      <c r="C465" s="65"/>
      <c r="D465" s="40">
        <f t="shared" si="7"/>
        <v>0</v>
      </c>
      <c r="E465" s="62"/>
    </row>
    <row r="466" spans="1:5" s="179" customFormat="1" ht="20.100000000000001" customHeight="1">
      <c r="A466" s="63" t="s">
        <v>603</v>
      </c>
      <c r="B466" s="65">
        <f>SUM(B467:B471)</f>
        <v>962</v>
      </c>
      <c r="C466" s="65">
        <f>SUM(C467:C471)</f>
        <v>4500</v>
      </c>
      <c r="D466" s="40">
        <f t="shared" si="7"/>
        <v>367.8</v>
      </c>
      <c r="E466" s="62"/>
    </row>
    <row r="467" spans="1:5" s="179" customFormat="1" ht="20.100000000000001" customHeight="1">
      <c r="A467" s="63" t="s">
        <v>590</v>
      </c>
      <c r="B467" s="65"/>
      <c r="C467" s="65"/>
      <c r="D467" s="40">
        <f t="shared" si="7"/>
        <v>0</v>
      </c>
      <c r="E467" s="62"/>
    </row>
    <row r="468" spans="1:5" s="179" customFormat="1" ht="20.100000000000001" customHeight="1">
      <c r="A468" s="63" t="s">
        <v>604</v>
      </c>
      <c r="B468" s="65">
        <v>950</v>
      </c>
      <c r="C468" s="65">
        <v>4500</v>
      </c>
      <c r="D468" s="40">
        <f t="shared" si="7"/>
        <v>373.7</v>
      </c>
      <c r="E468" s="62"/>
    </row>
    <row r="469" spans="1:5" s="179" customFormat="1" ht="20.100000000000001" customHeight="1">
      <c r="A469" s="63" t="s">
        <v>605</v>
      </c>
      <c r="B469" s="65">
        <v>0</v>
      </c>
      <c r="C469" s="65"/>
      <c r="D469" s="40">
        <f t="shared" si="7"/>
        <v>0</v>
      </c>
      <c r="E469" s="62"/>
    </row>
    <row r="470" spans="1:5" s="179" customFormat="1" ht="20.100000000000001" customHeight="1">
      <c r="A470" s="63" t="s">
        <v>606</v>
      </c>
      <c r="B470" s="65">
        <v>12</v>
      </c>
      <c r="C470" s="65"/>
      <c r="D470" s="40">
        <f t="shared" si="7"/>
        <v>-100</v>
      </c>
      <c r="E470" s="62"/>
    </row>
    <row r="471" spans="1:5" s="179" customFormat="1" ht="20.100000000000001" customHeight="1">
      <c r="A471" s="63" t="s">
        <v>607</v>
      </c>
      <c r="B471" s="65"/>
      <c r="C471" s="65"/>
      <c r="D471" s="40">
        <f t="shared" si="7"/>
        <v>0</v>
      </c>
      <c r="E471" s="62"/>
    </row>
    <row r="472" spans="1:5" s="179" customFormat="1" ht="20.100000000000001" customHeight="1">
      <c r="A472" s="63" t="s">
        <v>608</v>
      </c>
      <c r="B472" s="65">
        <f>SUM(B473:B476)</f>
        <v>27</v>
      </c>
      <c r="C472" s="65">
        <f>SUM(C473:C476)</f>
        <v>37</v>
      </c>
      <c r="D472" s="40">
        <f t="shared" si="7"/>
        <v>37</v>
      </c>
      <c r="E472" s="62"/>
    </row>
    <row r="473" spans="1:5" s="179" customFormat="1" ht="20.100000000000001" customHeight="1">
      <c r="A473" s="63" t="s">
        <v>590</v>
      </c>
      <c r="B473" s="65"/>
      <c r="C473" s="65"/>
      <c r="D473" s="40">
        <f t="shared" si="7"/>
        <v>0</v>
      </c>
      <c r="E473" s="62"/>
    </row>
    <row r="474" spans="1:5" s="179" customFormat="1" ht="20.100000000000001" customHeight="1">
      <c r="A474" s="63" t="s">
        <v>609</v>
      </c>
      <c r="B474" s="65"/>
      <c r="C474" s="65"/>
      <c r="D474" s="40">
        <f t="shared" si="7"/>
        <v>0</v>
      </c>
      <c r="E474" s="62"/>
    </row>
    <row r="475" spans="1:5" s="179" customFormat="1" ht="20.100000000000001" customHeight="1">
      <c r="A475" s="63" t="s">
        <v>610</v>
      </c>
      <c r="B475" s="65"/>
      <c r="C475" s="65"/>
      <c r="D475" s="40">
        <f t="shared" si="7"/>
        <v>0</v>
      </c>
      <c r="E475" s="62"/>
    </row>
    <row r="476" spans="1:5" s="179" customFormat="1" ht="20.100000000000001" customHeight="1">
      <c r="A476" s="63" t="s">
        <v>611</v>
      </c>
      <c r="B476" s="65">
        <v>27</v>
      </c>
      <c r="C476" s="65">
        <v>37</v>
      </c>
      <c r="D476" s="40">
        <f t="shared" si="7"/>
        <v>37</v>
      </c>
      <c r="E476" s="62"/>
    </row>
    <row r="477" spans="1:5" s="179" customFormat="1" ht="20.100000000000001" customHeight="1">
      <c r="A477" s="63" t="s">
        <v>612</v>
      </c>
      <c r="B477" s="65">
        <f>SUM(B478:B481)</f>
        <v>0</v>
      </c>
      <c r="C477" s="65">
        <f>SUM(C478:C481)</f>
        <v>0</v>
      </c>
      <c r="D477" s="40">
        <f t="shared" si="7"/>
        <v>0</v>
      </c>
      <c r="E477" s="62"/>
    </row>
    <row r="478" spans="1:5" s="179" customFormat="1" ht="20.100000000000001" customHeight="1">
      <c r="A478" s="63" t="s">
        <v>613</v>
      </c>
      <c r="B478" s="65"/>
      <c r="C478" s="65"/>
      <c r="D478" s="40">
        <f t="shared" si="7"/>
        <v>0</v>
      </c>
      <c r="E478" s="62"/>
    </row>
    <row r="479" spans="1:5" s="179" customFormat="1" ht="20.100000000000001" customHeight="1">
      <c r="A479" s="63" t="s">
        <v>614</v>
      </c>
      <c r="B479" s="65"/>
      <c r="C479" s="65"/>
      <c r="D479" s="40">
        <f t="shared" si="7"/>
        <v>0</v>
      </c>
      <c r="E479" s="62"/>
    </row>
    <row r="480" spans="1:5" s="179" customFormat="1" ht="20.100000000000001" customHeight="1">
      <c r="A480" s="63" t="s">
        <v>615</v>
      </c>
      <c r="B480" s="65"/>
      <c r="C480" s="65"/>
      <c r="D480" s="40">
        <f t="shared" si="7"/>
        <v>0</v>
      </c>
      <c r="E480" s="62"/>
    </row>
    <row r="481" spans="1:5" s="179" customFormat="1" ht="20.100000000000001" customHeight="1">
      <c r="A481" s="63" t="s">
        <v>616</v>
      </c>
      <c r="B481" s="65"/>
      <c r="C481" s="65"/>
      <c r="D481" s="40">
        <f t="shared" si="7"/>
        <v>0</v>
      </c>
      <c r="E481" s="62"/>
    </row>
    <row r="482" spans="1:5" s="179" customFormat="1" ht="20.100000000000001" customHeight="1">
      <c r="A482" s="63" t="s">
        <v>617</v>
      </c>
      <c r="B482" s="65">
        <f>SUM(B483:B488)</f>
        <v>725</v>
      </c>
      <c r="C482" s="65">
        <f>SUM(C483:C488)</f>
        <v>742</v>
      </c>
      <c r="D482" s="40">
        <f t="shared" si="7"/>
        <v>2.2999999999999998</v>
      </c>
      <c r="E482" s="62"/>
    </row>
    <row r="483" spans="1:5" s="179" customFormat="1" ht="20.100000000000001" customHeight="1">
      <c r="A483" s="63" t="s">
        <v>590</v>
      </c>
      <c r="B483" s="65">
        <v>263</v>
      </c>
      <c r="C483" s="65">
        <v>300</v>
      </c>
      <c r="D483" s="40">
        <f t="shared" si="7"/>
        <v>14.1</v>
      </c>
      <c r="E483" s="62"/>
    </row>
    <row r="484" spans="1:5" s="179" customFormat="1" ht="20.100000000000001" customHeight="1">
      <c r="A484" s="63" t="s">
        <v>618</v>
      </c>
      <c r="B484" s="65">
        <v>88</v>
      </c>
      <c r="C484" s="65">
        <v>84</v>
      </c>
      <c r="D484" s="40">
        <f t="shared" si="7"/>
        <v>-4.5</v>
      </c>
      <c r="E484" s="62"/>
    </row>
    <row r="485" spans="1:5" s="179" customFormat="1" ht="20.100000000000001" customHeight="1">
      <c r="A485" s="63" t="s">
        <v>619</v>
      </c>
      <c r="B485" s="65">
        <v>0</v>
      </c>
      <c r="C485" s="65"/>
      <c r="D485" s="40">
        <f t="shared" si="7"/>
        <v>0</v>
      </c>
      <c r="E485" s="62"/>
    </row>
    <row r="486" spans="1:5" s="179" customFormat="1" ht="20.100000000000001" customHeight="1">
      <c r="A486" s="63" t="s">
        <v>620</v>
      </c>
      <c r="B486" s="65">
        <v>0</v>
      </c>
      <c r="C486" s="65"/>
      <c r="D486" s="40">
        <f t="shared" si="7"/>
        <v>0</v>
      </c>
      <c r="E486" s="62"/>
    </row>
    <row r="487" spans="1:5" s="179" customFormat="1" ht="20.100000000000001" customHeight="1">
      <c r="A487" s="63" t="s">
        <v>621</v>
      </c>
      <c r="B487" s="65">
        <v>235</v>
      </c>
      <c r="C487" s="65">
        <v>250</v>
      </c>
      <c r="D487" s="40">
        <f t="shared" si="7"/>
        <v>6.4</v>
      </c>
      <c r="E487" s="62"/>
    </row>
    <row r="488" spans="1:5" s="179" customFormat="1" ht="20.100000000000001" customHeight="1">
      <c r="A488" s="63" t="s">
        <v>622</v>
      </c>
      <c r="B488" s="65">
        <v>139</v>
      </c>
      <c r="C488" s="65">
        <v>108</v>
      </c>
      <c r="D488" s="40">
        <f t="shared" si="7"/>
        <v>-22.3</v>
      </c>
      <c r="E488" s="62"/>
    </row>
    <row r="489" spans="1:5" s="179" customFormat="1" ht="20.100000000000001" customHeight="1">
      <c r="A489" s="63" t="s">
        <v>623</v>
      </c>
      <c r="B489" s="65">
        <f>SUM(B490:B492)</f>
        <v>40</v>
      </c>
      <c r="C489" s="65">
        <f>SUM(C490:C492)</f>
        <v>37</v>
      </c>
      <c r="D489" s="40">
        <f t="shared" si="7"/>
        <v>-7.5</v>
      </c>
      <c r="E489" s="62"/>
    </row>
    <row r="490" spans="1:5" s="179" customFormat="1" ht="20.100000000000001" customHeight="1">
      <c r="A490" s="63" t="s">
        <v>624</v>
      </c>
      <c r="B490" s="65">
        <v>40</v>
      </c>
      <c r="C490" s="65">
        <v>37</v>
      </c>
      <c r="D490" s="40">
        <f t="shared" si="7"/>
        <v>-7.5</v>
      </c>
      <c r="E490" s="62"/>
    </row>
    <row r="491" spans="1:5" s="179" customFormat="1" ht="20.100000000000001" customHeight="1">
      <c r="A491" s="63" t="s">
        <v>625</v>
      </c>
      <c r="B491" s="65"/>
      <c r="C491" s="65"/>
      <c r="D491" s="40">
        <f t="shared" si="7"/>
        <v>0</v>
      </c>
      <c r="E491" s="62"/>
    </row>
    <row r="492" spans="1:5" s="179" customFormat="1" ht="20.100000000000001" customHeight="1">
      <c r="A492" s="63" t="s">
        <v>626</v>
      </c>
      <c r="B492" s="65"/>
      <c r="C492" s="65"/>
      <c r="D492" s="40">
        <f t="shared" si="7"/>
        <v>0</v>
      </c>
      <c r="E492" s="62"/>
    </row>
    <row r="493" spans="1:5" s="179" customFormat="1" ht="20.100000000000001" customHeight="1">
      <c r="A493" s="63" t="s">
        <v>627</v>
      </c>
      <c r="B493" s="65">
        <f>SUM(B494:B495)</f>
        <v>0</v>
      </c>
      <c r="C493" s="65">
        <f>SUM(C494:C495)</f>
        <v>0</v>
      </c>
      <c r="D493" s="40">
        <f t="shared" si="7"/>
        <v>0</v>
      </c>
      <c r="E493" s="62"/>
    </row>
    <row r="494" spans="1:5" s="179" customFormat="1" ht="20.100000000000001" customHeight="1">
      <c r="A494" s="63" t="s">
        <v>628</v>
      </c>
      <c r="B494" s="65"/>
      <c r="C494" s="65"/>
      <c r="D494" s="40">
        <f t="shared" si="7"/>
        <v>0</v>
      </c>
      <c r="E494" s="62"/>
    </row>
    <row r="495" spans="1:5" s="179" customFormat="1" ht="20.100000000000001" customHeight="1">
      <c r="A495" s="63" t="s">
        <v>629</v>
      </c>
      <c r="B495" s="65"/>
      <c r="C495" s="65"/>
      <c r="D495" s="40">
        <f t="shared" si="7"/>
        <v>0</v>
      </c>
      <c r="E495" s="62"/>
    </row>
    <row r="496" spans="1:5" s="179" customFormat="1" ht="20.100000000000001" customHeight="1">
      <c r="A496" s="63" t="s">
        <v>630</v>
      </c>
      <c r="B496" s="65">
        <f>SUM(B497:B500)</f>
        <v>100</v>
      </c>
      <c r="C496" s="65">
        <f>SUM(C497:C500)</f>
        <v>300</v>
      </c>
      <c r="D496" s="40">
        <f t="shared" si="7"/>
        <v>200</v>
      </c>
      <c r="E496" s="62"/>
    </row>
    <row r="497" spans="1:5" s="179" customFormat="1" ht="20.100000000000001" customHeight="1">
      <c r="A497" s="63" t="s">
        <v>631</v>
      </c>
      <c r="B497" s="65"/>
      <c r="C497" s="65"/>
      <c r="D497" s="40">
        <f t="shared" si="7"/>
        <v>0</v>
      </c>
      <c r="E497" s="62"/>
    </row>
    <row r="498" spans="1:5" s="179" customFormat="1" ht="20.100000000000001" customHeight="1">
      <c r="A498" s="63" t="s">
        <v>632</v>
      </c>
      <c r="B498" s="65"/>
      <c r="C498" s="65"/>
      <c r="D498" s="40">
        <f t="shared" si="7"/>
        <v>0</v>
      </c>
      <c r="E498" s="62"/>
    </row>
    <row r="499" spans="1:5" s="179" customFormat="1" ht="20.100000000000001" customHeight="1">
      <c r="A499" s="63" t="s">
        <v>633</v>
      </c>
      <c r="B499" s="65"/>
      <c r="C499" s="65"/>
      <c r="D499" s="40">
        <f t="shared" si="7"/>
        <v>0</v>
      </c>
      <c r="E499" s="62"/>
    </row>
    <row r="500" spans="1:5" s="179" customFormat="1" ht="20.100000000000001" customHeight="1">
      <c r="A500" s="63" t="s">
        <v>634</v>
      </c>
      <c r="B500" s="65">
        <v>100</v>
      </c>
      <c r="C500" s="65">
        <v>300</v>
      </c>
      <c r="D500" s="40">
        <f t="shared" si="7"/>
        <v>200</v>
      </c>
      <c r="E500" s="62"/>
    </row>
    <row r="501" spans="1:5" s="179" customFormat="1" ht="20.100000000000001" customHeight="1">
      <c r="A501" s="63" t="s">
        <v>40</v>
      </c>
      <c r="B501" s="65">
        <f>SUM(B502,B516,B524,B535,B546)</f>
        <v>12423</v>
      </c>
      <c r="C501" s="65">
        <f>SUM(C502,C516,C524,C535,C546)</f>
        <v>15258</v>
      </c>
      <c r="D501" s="40">
        <f t="shared" si="7"/>
        <v>22.8</v>
      </c>
      <c r="E501" s="62"/>
    </row>
    <row r="502" spans="1:5" s="179" customFormat="1" ht="20.100000000000001" customHeight="1">
      <c r="A502" s="63" t="s">
        <v>635</v>
      </c>
      <c r="B502" s="65">
        <f>SUM(B503:B515)</f>
        <v>3975</v>
      </c>
      <c r="C502" s="65">
        <f>SUM(C503:C515)</f>
        <v>4294</v>
      </c>
      <c r="D502" s="40">
        <f t="shared" si="7"/>
        <v>8</v>
      </c>
      <c r="E502" s="62"/>
    </row>
    <row r="503" spans="1:5" s="179" customFormat="1" ht="20.100000000000001" customHeight="1">
      <c r="A503" s="63" t="s">
        <v>302</v>
      </c>
      <c r="B503" s="65">
        <v>768</v>
      </c>
      <c r="C503" s="65">
        <v>829</v>
      </c>
      <c r="D503" s="40">
        <f t="shared" si="7"/>
        <v>7.9</v>
      </c>
      <c r="E503" s="62"/>
    </row>
    <row r="504" spans="1:5" s="179" customFormat="1" ht="20.100000000000001" customHeight="1">
      <c r="A504" s="63" t="s">
        <v>303</v>
      </c>
      <c r="B504" s="65">
        <v>52</v>
      </c>
      <c r="C504" s="65">
        <v>105</v>
      </c>
      <c r="D504" s="40">
        <f t="shared" si="7"/>
        <v>101.9</v>
      </c>
      <c r="E504" s="62"/>
    </row>
    <row r="505" spans="1:5" s="179" customFormat="1" ht="20.100000000000001" customHeight="1">
      <c r="A505" s="63" t="s">
        <v>304</v>
      </c>
      <c r="B505" s="65">
        <v>0</v>
      </c>
      <c r="C505" s="65"/>
      <c r="D505" s="40">
        <f t="shared" si="7"/>
        <v>0</v>
      </c>
      <c r="E505" s="62"/>
    </row>
    <row r="506" spans="1:5" s="179" customFormat="1" ht="20.100000000000001" customHeight="1">
      <c r="A506" s="63" t="s">
        <v>636</v>
      </c>
      <c r="B506" s="65">
        <v>587</v>
      </c>
      <c r="C506" s="65">
        <v>561</v>
      </c>
      <c r="D506" s="40">
        <f t="shared" si="7"/>
        <v>-4.4000000000000004</v>
      </c>
      <c r="E506" s="62"/>
    </row>
    <row r="507" spans="1:5" s="179" customFormat="1" ht="20.100000000000001" customHeight="1">
      <c r="A507" s="63" t="s">
        <v>637</v>
      </c>
      <c r="B507" s="65">
        <v>0</v>
      </c>
      <c r="C507" s="65"/>
      <c r="D507" s="40">
        <f t="shared" si="7"/>
        <v>0</v>
      </c>
      <c r="E507" s="62"/>
    </row>
    <row r="508" spans="1:5" s="179" customFormat="1" ht="20.100000000000001" customHeight="1">
      <c r="A508" s="63" t="s">
        <v>638</v>
      </c>
      <c r="B508" s="65">
        <v>0</v>
      </c>
      <c r="C508" s="65"/>
      <c r="D508" s="40">
        <f t="shared" si="7"/>
        <v>0</v>
      </c>
      <c r="E508" s="62"/>
    </row>
    <row r="509" spans="1:5" s="179" customFormat="1" ht="20.100000000000001" customHeight="1">
      <c r="A509" s="63" t="s">
        <v>639</v>
      </c>
      <c r="B509" s="65">
        <v>1808</v>
      </c>
      <c r="C509" s="65">
        <v>2000</v>
      </c>
      <c r="D509" s="40">
        <f t="shared" si="7"/>
        <v>10.6</v>
      </c>
      <c r="E509" s="62"/>
    </row>
    <row r="510" spans="1:5" s="179" customFormat="1" ht="20.100000000000001" customHeight="1">
      <c r="A510" s="63" t="s">
        <v>640</v>
      </c>
      <c r="B510" s="65">
        <v>12</v>
      </c>
      <c r="C510" s="65"/>
      <c r="D510" s="40">
        <f t="shared" si="7"/>
        <v>-100</v>
      </c>
      <c r="E510" s="62"/>
    </row>
    <row r="511" spans="1:5" s="179" customFormat="1" ht="20.100000000000001" customHeight="1">
      <c r="A511" s="63" t="s">
        <v>641</v>
      </c>
      <c r="B511" s="65">
        <v>256</v>
      </c>
      <c r="C511" s="65">
        <v>320</v>
      </c>
      <c r="D511" s="40">
        <f t="shared" si="7"/>
        <v>25</v>
      </c>
      <c r="E511" s="62"/>
    </row>
    <row r="512" spans="1:5" s="179" customFormat="1" ht="20.100000000000001" customHeight="1">
      <c r="A512" s="63" t="s">
        <v>642</v>
      </c>
      <c r="B512" s="65">
        <v>0</v>
      </c>
      <c r="C512" s="65"/>
      <c r="D512" s="40">
        <f t="shared" si="7"/>
        <v>0</v>
      </c>
      <c r="E512" s="62"/>
    </row>
    <row r="513" spans="1:5" s="179" customFormat="1" ht="20.100000000000001" customHeight="1">
      <c r="A513" s="63" t="s">
        <v>643</v>
      </c>
      <c r="B513" s="65">
        <v>12</v>
      </c>
      <c r="C513" s="65">
        <v>57</v>
      </c>
      <c r="D513" s="40">
        <f t="shared" si="7"/>
        <v>375</v>
      </c>
      <c r="E513" s="62"/>
    </row>
    <row r="514" spans="1:5" s="179" customFormat="1" ht="20.100000000000001" customHeight="1">
      <c r="A514" s="63" t="s">
        <v>644</v>
      </c>
      <c r="B514" s="65">
        <v>30</v>
      </c>
      <c r="C514" s="65">
        <v>30</v>
      </c>
      <c r="D514" s="40">
        <f t="shared" si="7"/>
        <v>0</v>
      </c>
      <c r="E514" s="62"/>
    </row>
    <row r="515" spans="1:5" s="179" customFormat="1" ht="20.100000000000001" customHeight="1">
      <c r="A515" s="63" t="s">
        <v>645</v>
      </c>
      <c r="B515" s="65">
        <v>450</v>
      </c>
      <c r="C515" s="65">
        <v>392</v>
      </c>
      <c r="D515" s="40">
        <f t="shared" si="7"/>
        <v>-12.9</v>
      </c>
      <c r="E515" s="62"/>
    </row>
    <row r="516" spans="1:5" s="179" customFormat="1" ht="20.100000000000001" customHeight="1">
      <c r="A516" s="63" t="s">
        <v>646</v>
      </c>
      <c r="B516" s="65">
        <f>SUM(B517:B523)</f>
        <v>486</v>
      </c>
      <c r="C516" s="65">
        <f>SUM(C517:C523)</f>
        <v>858</v>
      </c>
      <c r="D516" s="40">
        <f t="shared" si="7"/>
        <v>76.5</v>
      </c>
      <c r="E516" s="62"/>
    </row>
    <row r="517" spans="1:5" s="179" customFormat="1" ht="20.100000000000001" customHeight="1">
      <c r="A517" s="63" t="s">
        <v>302</v>
      </c>
      <c r="B517" s="65">
        <v>241</v>
      </c>
      <c r="C517" s="65">
        <v>260</v>
      </c>
      <c r="D517" s="40">
        <f t="shared" ref="D517:D580" si="8">IF(B517=0,0,(C517/B517-1)*100)</f>
        <v>7.9</v>
      </c>
      <c r="E517" s="62"/>
    </row>
    <row r="518" spans="1:5" s="179" customFormat="1" ht="20.100000000000001" customHeight="1">
      <c r="A518" s="63" t="s">
        <v>303</v>
      </c>
      <c r="B518" s="65">
        <v>0</v>
      </c>
      <c r="C518" s="65"/>
      <c r="D518" s="40">
        <f t="shared" si="8"/>
        <v>0</v>
      </c>
      <c r="E518" s="62"/>
    </row>
    <row r="519" spans="1:5" s="179" customFormat="1" ht="20.100000000000001" customHeight="1">
      <c r="A519" s="63" t="s">
        <v>304</v>
      </c>
      <c r="B519" s="65">
        <v>0</v>
      </c>
      <c r="C519" s="65"/>
      <c r="D519" s="40">
        <f t="shared" si="8"/>
        <v>0</v>
      </c>
      <c r="E519" s="62"/>
    </row>
    <row r="520" spans="1:5" s="179" customFormat="1" ht="20.100000000000001" customHeight="1">
      <c r="A520" s="63" t="s">
        <v>647</v>
      </c>
      <c r="B520" s="65">
        <v>122</v>
      </c>
      <c r="C520" s="65">
        <v>100</v>
      </c>
      <c r="D520" s="40">
        <f t="shared" si="8"/>
        <v>-18</v>
      </c>
      <c r="E520" s="62"/>
    </row>
    <row r="521" spans="1:5" s="179" customFormat="1" ht="20.100000000000001" customHeight="1">
      <c r="A521" s="63" t="s">
        <v>648</v>
      </c>
      <c r="B521" s="65">
        <v>123</v>
      </c>
      <c r="C521" s="65">
        <v>498</v>
      </c>
      <c r="D521" s="40">
        <f t="shared" si="8"/>
        <v>304.89999999999998</v>
      </c>
      <c r="E521" s="62"/>
    </row>
    <row r="522" spans="1:5" s="179" customFormat="1" ht="20.100000000000001" customHeight="1">
      <c r="A522" s="63" t="s">
        <v>649</v>
      </c>
      <c r="B522" s="65">
        <v>0</v>
      </c>
      <c r="C522" s="65"/>
      <c r="D522" s="40">
        <f t="shared" si="8"/>
        <v>0</v>
      </c>
      <c r="E522" s="62"/>
    </row>
    <row r="523" spans="1:5" s="179" customFormat="1" ht="20.100000000000001" customHeight="1">
      <c r="A523" s="63" t="s">
        <v>650</v>
      </c>
      <c r="B523" s="65">
        <v>0</v>
      </c>
      <c r="C523" s="65"/>
      <c r="D523" s="40">
        <f t="shared" si="8"/>
        <v>0</v>
      </c>
      <c r="E523" s="62"/>
    </row>
    <row r="524" spans="1:5" s="179" customFormat="1" ht="20.100000000000001" customHeight="1">
      <c r="A524" s="63" t="s">
        <v>651</v>
      </c>
      <c r="B524" s="65">
        <f>SUM(B525:B534)</f>
        <v>526</v>
      </c>
      <c r="C524" s="65">
        <f>SUM(C525:C534)</f>
        <v>656</v>
      </c>
      <c r="D524" s="40">
        <f t="shared" si="8"/>
        <v>24.7</v>
      </c>
      <c r="E524" s="62"/>
    </row>
    <row r="525" spans="1:5" s="179" customFormat="1" ht="20.100000000000001" customHeight="1">
      <c r="A525" s="63" t="s">
        <v>302</v>
      </c>
      <c r="B525" s="65">
        <v>0</v>
      </c>
      <c r="C525" s="65"/>
      <c r="D525" s="40">
        <f t="shared" si="8"/>
        <v>0</v>
      </c>
      <c r="E525" s="62"/>
    </row>
    <row r="526" spans="1:5" s="179" customFormat="1" ht="20.100000000000001" customHeight="1">
      <c r="A526" s="63" t="s">
        <v>303</v>
      </c>
      <c r="B526" s="65">
        <v>0</v>
      </c>
      <c r="C526" s="65"/>
      <c r="D526" s="40">
        <f t="shared" si="8"/>
        <v>0</v>
      </c>
      <c r="E526" s="62"/>
    </row>
    <row r="527" spans="1:5" s="179" customFormat="1" ht="20.100000000000001" customHeight="1">
      <c r="A527" s="63" t="s">
        <v>304</v>
      </c>
      <c r="B527" s="65">
        <v>0</v>
      </c>
      <c r="C527" s="65"/>
      <c r="D527" s="40">
        <f t="shared" si="8"/>
        <v>0</v>
      </c>
      <c r="E527" s="62"/>
    </row>
    <row r="528" spans="1:5" s="179" customFormat="1" ht="20.100000000000001" customHeight="1">
      <c r="A528" s="63" t="s">
        <v>652</v>
      </c>
      <c r="B528" s="65">
        <v>5</v>
      </c>
      <c r="C528" s="65"/>
      <c r="D528" s="40">
        <f t="shared" si="8"/>
        <v>-100</v>
      </c>
      <c r="E528" s="62"/>
    </row>
    <row r="529" spans="1:5" s="179" customFormat="1" ht="20.100000000000001" customHeight="1">
      <c r="A529" s="63" t="s">
        <v>653</v>
      </c>
      <c r="B529" s="65">
        <v>0</v>
      </c>
      <c r="C529" s="65"/>
      <c r="D529" s="40">
        <f t="shared" si="8"/>
        <v>0</v>
      </c>
      <c r="E529" s="62"/>
    </row>
    <row r="530" spans="1:5" s="179" customFormat="1" ht="20.100000000000001" customHeight="1">
      <c r="A530" s="63" t="s">
        <v>654</v>
      </c>
      <c r="B530" s="65">
        <v>0</v>
      </c>
      <c r="C530" s="65"/>
      <c r="D530" s="40">
        <f t="shared" si="8"/>
        <v>0</v>
      </c>
      <c r="E530" s="62"/>
    </row>
    <row r="531" spans="1:5" s="179" customFormat="1" ht="20.100000000000001" customHeight="1">
      <c r="A531" s="63" t="s">
        <v>655</v>
      </c>
      <c r="B531" s="65">
        <v>135</v>
      </c>
      <c r="C531" s="65">
        <v>225</v>
      </c>
      <c r="D531" s="40">
        <f t="shared" si="8"/>
        <v>66.7</v>
      </c>
      <c r="E531" s="62"/>
    </row>
    <row r="532" spans="1:5" s="179" customFormat="1" ht="20.100000000000001" customHeight="1">
      <c r="A532" s="63" t="s">
        <v>656</v>
      </c>
      <c r="B532" s="65">
        <v>375</v>
      </c>
      <c r="C532" s="65">
        <v>420</v>
      </c>
      <c r="D532" s="40">
        <f t="shared" si="8"/>
        <v>12</v>
      </c>
      <c r="E532" s="62"/>
    </row>
    <row r="533" spans="1:5" s="179" customFormat="1" ht="20.100000000000001" customHeight="1">
      <c r="A533" s="63" t="s">
        <v>657</v>
      </c>
      <c r="B533" s="65">
        <v>0</v>
      </c>
      <c r="C533" s="65"/>
      <c r="D533" s="40">
        <f t="shared" si="8"/>
        <v>0</v>
      </c>
      <c r="E533" s="62"/>
    </row>
    <row r="534" spans="1:5" s="179" customFormat="1" ht="20.100000000000001" customHeight="1">
      <c r="A534" s="63" t="s">
        <v>658</v>
      </c>
      <c r="B534" s="65">
        <v>11</v>
      </c>
      <c r="C534" s="65">
        <v>11</v>
      </c>
      <c r="D534" s="40">
        <f t="shared" si="8"/>
        <v>0</v>
      </c>
      <c r="E534" s="62"/>
    </row>
    <row r="535" spans="1:5" s="179" customFormat="1" ht="20.100000000000001" customHeight="1">
      <c r="A535" s="63" t="s">
        <v>659</v>
      </c>
      <c r="B535" s="65">
        <f>SUM(B536:B545)</f>
        <v>5125</v>
      </c>
      <c r="C535" s="65">
        <f>SUM(C536:C545)</f>
        <v>5548</v>
      </c>
      <c r="D535" s="40">
        <f t="shared" si="8"/>
        <v>8.3000000000000007</v>
      </c>
      <c r="E535" s="62"/>
    </row>
    <row r="536" spans="1:5" s="179" customFormat="1" ht="20.100000000000001" customHeight="1">
      <c r="A536" s="63" t="s">
        <v>302</v>
      </c>
      <c r="B536" s="65">
        <v>0</v>
      </c>
      <c r="C536" s="65"/>
      <c r="D536" s="40">
        <f t="shared" si="8"/>
        <v>0</v>
      </c>
      <c r="E536" s="62"/>
    </row>
    <row r="537" spans="1:5" s="179" customFormat="1" ht="20.100000000000001" customHeight="1">
      <c r="A537" s="63" t="s">
        <v>303</v>
      </c>
      <c r="B537" s="65">
        <v>5</v>
      </c>
      <c r="C537" s="65"/>
      <c r="D537" s="40">
        <f t="shared" si="8"/>
        <v>-100</v>
      </c>
      <c r="E537" s="62"/>
    </row>
    <row r="538" spans="1:5" s="179" customFormat="1" ht="20.100000000000001" customHeight="1">
      <c r="A538" s="63" t="s">
        <v>304</v>
      </c>
      <c r="B538" s="65">
        <v>0</v>
      </c>
      <c r="C538" s="65"/>
      <c r="D538" s="40">
        <f t="shared" si="8"/>
        <v>0</v>
      </c>
      <c r="E538" s="62"/>
    </row>
    <row r="539" spans="1:5" s="179" customFormat="1" ht="20.100000000000001" customHeight="1">
      <c r="A539" s="63" t="s">
        <v>660</v>
      </c>
      <c r="B539" s="65">
        <v>911</v>
      </c>
      <c r="C539" s="65">
        <v>804</v>
      </c>
      <c r="D539" s="40">
        <f t="shared" si="8"/>
        <v>-11.7</v>
      </c>
      <c r="E539" s="62"/>
    </row>
    <row r="540" spans="1:5" s="179" customFormat="1" ht="20.100000000000001" customHeight="1">
      <c r="A540" s="63" t="s">
        <v>661</v>
      </c>
      <c r="B540" s="65">
        <v>2835</v>
      </c>
      <c r="C540" s="65">
        <v>3284</v>
      </c>
      <c r="D540" s="40">
        <f t="shared" si="8"/>
        <v>15.8</v>
      </c>
      <c r="E540" s="62"/>
    </row>
    <row r="541" spans="1:5" s="179" customFormat="1" ht="20.100000000000001" customHeight="1">
      <c r="A541" s="63" t="s">
        <v>662</v>
      </c>
      <c r="B541" s="65">
        <v>155</v>
      </c>
      <c r="C541" s="65">
        <v>180</v>
      </c>
      <c r="D541" s="40">
        <f t="shared" si="8"/>
        <v>16.100000000000001</v>
      </c>
      <c r="E541" s="62"/>
    </row>
    <row r="542" spans="1:5" s="179" customFormat="1" ht="20.100000000000001" customHeight="1">
      <c r="A542" s="63" t="s">
        <v>663</v>
      </c>
      <c r="B542" s="65">
        <v>0</v>
      </c>
      <c r="C542" s="65"/>
      <c r="D542" s="40">
        <f t="shared" si="8"/>
        <v>0</v>
      </c>
      <c r="E542" s="62"/>
    </row>
    <row r="543" spans="1:5" s="179" customFormat="1" ht="20.100000000000001" customHeight="1">
      <c r="A543" s="63" t="s">
        <v>664</v>
      </c>
      <c r="B543" s="65">
        <v>960</v>
      </c>
      <c r="C543" s="65">
        <v>1120</v>
      </c>
      <c r="D543" s="40">
        <f t="shared" si="8"/>
        <v>16.7</v>
      </c>
      <c r="E543" s="62"/>
    </row>
    <row r="544" spans="1:5" s="179" customFormat="1" ht="20.100000000000001" customHeight="1">
      <c r="A544" s="63" t="s">
        <v>665</v>
      </c>
      <c r="B544" s="65">
        <v>10</v>
      </c>
      <c r="C544" s="65">
        <v>10</v>
      </c>
      <c r="D544" s="40">
        <f t="shared" si="8"/>
        <v>0</v>
      </c>
      <c r="E544" s="62"/>
    </row>
    <row r="545" spans="1:5" s="179" customFormat="1" ht="20.100000000000001" customHeight="1">
      <c r="A545" s="63" t="s">
        <v>666</v>
      </c>
      <c r="B545" s="65">
        <v>249</v>
      </c>
      <c r="C545" s="65">
        <v>150</v>
      </c>
      <c r="D545" s="40">
        <f t="shared" si="8"/>
        <v>-39.799999999999997</v>
      </c>
      <c r="E545" s="62"/>
    </row>
    <row r="546" spans="1:5" s="179" customFormat="1" ht="20.100000000000001" customHeight="1">
      <c r="A546" s="63" t="s">
        <v>667</v>
      </c>
      <c r="B546" s="65">
        <f>SUM(B547:B549)</f>
        <v>2311</v>
      </c>
      <c r="C546" s="65">
        <f>SUM(C547:C549)</f>
        <v>3902</v>
      </c>
      <c r="D546" s="40">
        <f t="shared" si="8"/>
        <v>68.8</v>
      </c>
      <c r="E546" s="62"/>
    </row>
    <row r="547" spans="1:5" s="179" customFormat="1" ht="20.100000000000001" customHeight="1">
      <c r="A547" s="63" t="s">
        <v>668</v>
      </c>
      <c r="B547" s="65"/>
      <c r="C547" s="65"/>
      <c r="D547" s="40">
        <f t="shared" si="8"/>
        <v>0</v>
      </c>
      <c r="E547" s="62"/>
    </row>
    <row r="548" spans="1:5" s="179" customFormat="1" ht="20.100000000000001" customHeight="1">
      <c r="A548" s="63" t="s">
        <v>669</v>
      </c>
      <c r="B548" s="65"/>
      <c r="C548" s="65"/>
      <c r="D548" s="40">
        <f t="shared" si="8"/>
        <v>0</v>
      </c>
      <c r="E548" s="62"/>
    </row>
    <row r="549" spans="1:5" s="179" customFormat="1" ht="20.100000000000001" customHeight="1">
      <c r="A549" s="63" t="s">
        <v>670</v>
      </c>
      <c r="B549" s="65">
        <v>2311</v>
      </c>
      <c r="C549" s="65">
        <v>3902</v>
      </c>
      <c r="D549" s="40">
        <f t="shared" si="8"/>
        <v>68.8</v>
      </c>
      <c r="E549" s="62"/>
    </row>
    <row r="550" spans="1:5" s="179" customFormat="1" ht="20.100000000000001" customHeight="1">
      <c r="A550" s="63" t="s">
        <v>41</v>
      </c>
      <c r="B550" s="65">
        <f>SUM(B551,B565,B576,B578,B587,B591,B601,B609,B615,B622,B631,B636,B641,B644,B647,B650,B653,B656,B660,B665)</f>
        <v>65382</v>
      </c>
      <c r="C550" s="65">
        <f>SUM(C551,C565,C576,C578,C587,C591,C601,C609,C615,C622,C631,C636,C641,C644,C647,C650,C653,C656,C660,C665)</f>
        <v>41000</v>
      </c>
      <c r="D550" s="40">
        <f t="shared" si="8"/>
        <v>-37.299999999999997</v>
      </c>
      <c r="E550" s="62"/>
    </row>
    <row r="551" spans="1:5" s="179" customFormat="1" ht="20.100000000000001" customHeight="1">
      <c r="A551" s="63" t="s">
        <v>671</v>
      </c>
      <c r="B551" s="65">
        <f>SUM(B552:B564)</f>
        <v>4267</v>
      </c>
      <c r="C551" s="65">
        <f>SUM(C552:C564)</f>
        <v>4594</v>
      </c>
      <c r="D551" s="40">
        <f t="shared" si="8"/>
        <v>7.7</v>
      </c>
      <c r="E551" s="62"/>
    </row>
    <row r="552" spans="1:5" s="179" customFormat="1" ht="20.100000000000001" customHeight="1">
      <c r="A552" s="63" t="s">
        <v>302</v>
      </c>
      <c r="B552" s="65">
        <v>3290</v>
      </c>
      <c r="C552" s="65">
        <v>3700</v>
      </c>
      <c r="D552" s="40">
        <f t="shared" si="8"/>
        <v>12.5</v>
      </c>
      <c r="E552" s="62"/>
    </row>
    <row r="553" spans="1:5" s="179" customFormat="1" ht="20.100000000000001" customHeight="1">
      <c r="A553" s="63" t="s">
        <v>303</v>
      </c>
      <c r="B553" s="65">
        <v>239</v>
      </c>
      <c r="C553" s="65">
        <v>200</v>
      </c>
      <c r="D553" s="40">
        <f t="shared" si="8"/>
        <v>-16.3</v>
      </c>
      <c r="E553" s="62"/>
    </row>
    <row r="554" spans="1:5" s="179" customFormat="1" ht="20.100000000000001" customHeight="1">
      <c r="A554" s="63" t="s">
        <v>304</v>
      </c>
      <c r="B554" s="65">
        <v>0</v>
      </c>
      <c r="C554" s="65"/>
      <c r="D554" s="40">
        <f t="shared" si="8"/>
        <v>0</v>
      </c>
      <c r="E554" s="62"/>
    </row>
    <row r="555" spans="1:5" s="179" customFormat="1" ht="20.100000000000001" customHeight="1">
      <c r="A555" s="63" t="s">
        <v>672</v>
      </c>
      <c r="B555" s="65">
        <v>0</v>
      </c>
      <c r="C555" s="65"/>
      <c r="D555" s="40">
        <f t="shared" si="8"/>
        <v>0</v>
      </c>
      <c r="E555" s="62"/>
    </row>
    <row r="556" spans="1:5" s="179" customFormat="1" ht="20.100000000000001" customHeight="1">
      <c r="A556" s="63" t="s">
        <v>673</v>
      </c>
      <c r="B556" s="65">
        <v>11</v>
      </c>
      <c r="C556" s="65">
        <v>11</v>
      </c>
      <c r="D556" s="40">
        <f t="shared" si="8"/>
        <v>0</v>
      </c>
      <c r="E556" s="62"/>
    </row>
    <row r="557" spans="1:5" s="179" customFormat="1" ht="20.100000000000001" customHeight="1">
      <c r="A557" s="63" t="s">
        <v>674</v>
      </c>
      <c r="B557" s="65">
        <v>20</v>
      </c>
      <c r="C557" s="65">
        <v>20</v>
      </c>
      <c r="D557" s="40">
        <f t="shared" si="8"/>
        <v>0</v>
      </c>
      <c r="E557" s="62"/>
    </row>
    <row r="558" spans="1:5" s="179" customFormat="1" ht="20.100000000000001" customHeight="1">
      <c r="A558" s="63" t="s">
        <v>675</v>
      </c>
      <c r="B558" s="65">
        <v>0</v>
      </c>
      <c r="C558" s="65">
        <v>23</v>
      </c>
      <c r="D558" s="40">
        <f t="shared" si="8"/>
        <v>0</v>
      </c>
      <c r="E558" s="62"/>
    </row>
    <row r="559" spans="1:5" s="179" customFormat="1" ht="20.100000000000001" customHeight="1">
      <c r="A559" s="63" t="s">
        <v>344</v>
      </c>
      <c r="B559" s="65">
        <v>30</v>
      </c>
      <c r="C559" s="65">
        <v>30</v>
      </c>
      <c r="D559" s="40">
        <f t="shared" si="8"/>
        <v>0</v>
      </c>
      <c r="E559" s="62"/>
    </row>
    <row r="560" spans="1:5" s="179" customFormat="1" ht="20.100000000000001" customHeight="1">
      <c r="A560" s="63" t="s">
        <v>676</v>
      </c>
      <c r="B560" s="65">
        <v>396</v>
      </c>
      <c r="C560" s="65">
        <v>400</v>
      </c>
      <c r="D560" s="40">
        <f t="shared" si="8"/>
        <v>1</v>
      </c>
      <c r="E560" s="62"/>
    </row>
    <row r="561" spans="1:5" s="179" customFormat="1" ht="20.100000000000001" customHeight="1">
      <c r="A561" s="63" t="s">
        <v>677</v>
      </c>
      <c r="B561" s="65">
        <v>0</v>
      </c>
      <c r="C561" s="65"/>
      <c r="D561" s="40">
        <f t="shared" si="8"/>
        <v>0</v>
      </c>
      <c r="E561" s="62"/>
    </row>
    <row r="562" spans="1:5" s="179" customFormat="1" ht="20.100000000000001" customHeight="1">
      <c r="A562" s="63" t="s">
        <v>678</v>
      </c>
      <c r="B562" s="65">
        <v>0</v>
      </c>
      <c r="C562" s="65"/>
      <c r="D562" s="40">
        <f t="shared" si="8"/>
        <v>0</v>
      </c>
      <c r="E562" s="62"/>
    </row>
    <row r="563" spans="1:5" s="179" customFormat="1" ht="20.100000000000001" customHeight="1">
      <c r="A563" s="63" t="s">
        <v>679</v>
      </c>
      <c r="B563" s="65">
        <v>10</v>
      </c>
      <c r="C563" s="65">
        <v>10</v>
      </c>
      <c r="D563" s="40">
        <f t="shared" si="8"/>
        <v>0</v>
      </c>
      <c r="E563" s="62"/>
    </row>
    <row r="564" spans="1:5" s="179" customFormat="1" ht="20.100000000000001" customHeight="1">
      <c r="A564" s="63" t="s">
        <v>680</v>
      </c>
      <c r="B564" s="65">
        <v>271</v>
      </c>
      <c r="C564" s="65">
        <v>200</v>
      </c>
      <c r="D564" s="40">
        <f t="shared" si="8"/>
        <v>-26.2</v>
      </c>
      <c r="E564" s="62"/>
    </row>
    <row r="565" spans="1:5" s="179" customFormat="1" ht="20.100000000000001" customHeight="1">
      <c r="A565" s="63" t="s">
        <v>681</v>
      </c>
      <c r="B565" s="65">
        <f>SUM(B566:B575)</f>
        <v>1118</v>
      </c>
      <c r="C565" s="65">
        <f>SUM(C566:C575)</f>
        <v>1130</v>
      </c>
      <c r="D565" s="40">
        <f t="shared" si="8"/>
        <v>1.1000000000000001</v>
      </c>
      <c r="E565" s="62"/>
    </row>
    <row r="566" spans="1:5" s="179" customFormat="1" ht="20.100000000000001" customHeight="1">
      <c r="A566" s="63" t="s">
        <v>302</v>
      </c>
      <c r="B566" s="65">
        <v>548</v>
      </c>
      <c r="C566" s="65">
        <v>650</v>
      </c>
      <c r="D566" s="40">
        <f t="shared" si="8"/>
        <v>18.600000000000001</v>
      </c>
      <c r="E566" s="62"/>
    </row>
    <row r="567" spans="1:5" s="179" customFormat="1" ht="20.100000000000001" customHeight="1">
      <c r="A567" s="63" t="s">
        <v>303</v>
      </c>
      <c r="B567" s="65">
        <v>33</v>
      </c>
      <c r="C567" s="65">
        <v>24</v>
      </c>
      <c r="D567" s="40">
        <f t="shared" si="8"/>
        <v>-27.3</v>
      </c>
      <c r="E567" s="62"/>
    </row>
    <row r="568" spans="1:5" s="179" customFormat="1" ht="20.100000000000001" customHeight="1">
      <c r="A568" s="63" t="s">
        <v>304</v>
      </c>
      <c r="B568" s="65">
        <v>0</v>
      </c>
      <c r="C568" s="65"/>
      <c r="D568" s="40">
        <f t="shared" si="8"/>
        <v>0</v>
      </c>
      <c r="E568" s="62"/>
    </row>
    <row r="569" spans="1:5" s="179" customFormat="1" ht="20.100000000000001" customHeight="1">
      <c r="A569" s="63" t="s">
        <v>682</v>
      </c>
      <c r="B569" s="65">
        <v>159</v>
      </c>
      <c r="C569" s="65">
        <v>68</v>
      </c>
      <c r="D569" s="40">
        <f t="shared" si="8"/>
        <v>-57.2</v>
      </c>
      <c r="E569" s="62"/>
    </row>
    <row r="570" spans="1:5" s="179" customFormat="1" ht="20.100000000000001" customHeight="1">
      <c r="A570" s="63" t="s">
        <v>683</v>
      </c>
      <c r="B570" s="65">
        <v>308</v>
      </c>
      <c r="C570" s="65">
        <v>329</v>
      </c>
      <c r="D570" s="40">
        <f t="shared" si="8"/>
        <v>6.8</v>
      </c>
      <c r="E570" s="62"/>
    </row>
    <row r="571" spans="1:5" s="179" customFormat="1" ht="20.100000000000001" customHeight="1">
      <c r="A571" s="63" t="s">
        <v>684</v>
      </c>
      <c r="B571" s="65">
        <v>21</v>
      </c>
      <c r="C571" s="65">
        <v>25</v>
      </c>
      <c r="D571" s="40">
        <f t="shared" si="8"/>
        <v>19</v>
      </c>
      <c r="E571" s="62"/>
    </row>
    <row r="572" spans="1:5" s="179" customFormat="1" ht="20.100000000000001" customHeight="1">
      <c r="A572" s="63" t="s">
        <v>685</v>
      </c>
      <c r="B572" s="65">
        <v>25</v>
      </c>
      <c r="C572" s="65">
        <v>10</v>
      </c>
      <c r="D572" s="40">
        <f t="shared" si="8"/>
        <v>-60</v>
      </c>
      <c r="E572" s="62"/>
    </row>
    <row r="573" spans="1:5" s="179" customFormat="1" ht="20.100000000000001" customHeight="1">
      <c r="A573" s="63" t="s">
        <v>686</v>
      </c>
      <c r="B573" s="65">
        <v>15</v>
      </c>
      <c r="C573" s="65">
        <v>15</v>
      </c>
      <c r="D573" s="40">
        <f t="shared" si="8"/>
        <v>0</v>
      </c>
      <c r="E573" s="62"/>
    </row>
    <row r="574" spans="1:5" s="179" customFormat="1" ht="20.100000000000001" customHeight="1">
      <c r="A574" s="63" t="s">
        <v>687</v>
      </c>
      <c r="B574" s="65">
        <v>0</v>
      </c>
      <c r="C574" s="65"/>
      <c r="D574" s="40">
        <f t="shared" si="8"/>
        <v>0</v>
      </c>
      <c r="E574" s="62"/>
    </row>
    <row r="575" spans="1:5" s="179" customFormat="1" ht="20.100000000000001" customHeight="1">
      <c r="A575" s="63" t="s">
        <v>688</v>
      </c>
      <c r="B575" s="65">
        <v>9</v>
      </c>
      <c r="C575" s="65">
        <v>9</v>
      </c>
      <c r="D575" s="40">
        <f t="shared" si="8"/>
        <v>0</v>
      </c>
      <c r="E575" s="62"/>
    </row>
    <row r="576" spans="1:5" s="181" customFormat="1" ht="20.100000000000001" customHeight="1">
      <c r="A576" s="63" t="s">
        <v>689</v>
      </c>
      <c r="B576" s="65">
        <f>B577</f>
        <v>0</v>
      </c>
      <c r="C576" s="65"/>
      <c r="D576" s="40">
        <f t="shared" si="8"/>
        <v>0</v>
      </c>
      <c r="E576" s="62"/>
    </row>
    <row r="577" spans="1:5" s="181" customFormat="1" ht="20.100000000000001" customHeight="1">
      <c r="A577" s="63" t="s">
        <v>690</v>
      </c>
      <c r="B577" s="65"/>
      <c r="C577" s="65"/>
      <c r="D577" s="40">
        <f t="shared" si="8"/>
        <v>0</v>
      </c>
      <c r="E577" s="62"/>
    </row>
    <row r="578" spans="1:5" s="179" customFormat="1" ht="20.100000000000001" customHeight="1">
      <c r="A578" s="63" t="s">
        <v>691</v>
      </c>
      <c r="B578" s="65">
        <f>SUM(B579:B586)</f>
        <v>42662</v>
      </c>
      <c r="C578" s="65">
        <f>SUM(C579:C586)</f>
        <v>25667</v>
      </c>
      <c r="D578" s="40">
        <f t="shared" si="8"/>
        <v>-39.799999999999997</v>
      </c>
      <c r="E578" s="62"/>
    </row>
    <row r="579" spans="1:5" s="179" customFormat="1" ht="20.100000000000001" customHeight="1">
      <c r="A579" s="63" t="s">
        <v>692</v>
      </c>
      <c r="B579" s="65">
        <v>0</v>
      </c>
      <c r="C579" s="65"/>
      <c r="D579" s="40">
        <f t="shared" si="8"/>
        <v>0</v>
      </c>
      <c r="E579" s="62"/>
    </row>
    <row r="580" spans="1:5" s="179" customFormat="1" ht="20.100000000000001" customHeight="1">
      <c r="A580" s="63" t="s">
        <v>693</v>
      </c>
      <c r="B580" s="65">
        <v>0</v>
      </c>
      <c r="C580" s="65"/>
      <c r="D580" s="40">
        <f t="shared" si="8"/>
        <v>0</v>
      </c>
      <c r="E580" s="62"/>
    </row>
    <row r="581" spans="1:5" s="179" customFormat="1" ht="20.100000000000001" customHeight="1">
      <c r="A581" s="63" t="s">
        <v>694</v>
      </c>
      <c r="B581" s="65">
        <v>674</v>
      </c>
      <c r="C581" s="65">
        <v>755</v>
      </c>
      <c r="D581" s="40">
        <f t="shared" ref="D581:D644" si="9">IF(B581=0,0,(C581/B581-1)*100)</f>
        <v>12</v>
      </c>
      <c r="E581" s="62"/>
    </row>
    <row r="582" spans="1:5" s="179" customFormat="1" ht="20.100000000000001" customHeight="1">
      <c r="A582" s="63" t="s">
        <v>695</v>
      </c>
      <c r="B582" s="65">
        <v>0</v>
      </c>
      <c r="C582" s="65"/>
      <c r="D582" s="40">
        <f t="shared" si="9"/>
        <v>0</v>
      </c>
      <c r="E582" s="62"/>
    </row>
    <row r="583" spans="1:5" s="181" customFormat="1" ht="20.100000000000001" customHeight="1">
      <c r="A583" s="63" t="s">
        <v>696</v>
      </c>
      <c r="B583" s="65">
        <v>13097</v>
      </c>
      <c r="C583" s="65">
        <v>10</v>
      </c>
      <c r="D583" s="40">
        <f t="shared" si="9"/>
        <v>-99.9</v>
      </c>
      <c r="E583" s="62"/>
    </row>
    <row r="584" spans="1:5" s="181" customFormat="1" ht="20.100000000000001" customHeight="1">
      <c r="A584" s="63" t="s">
        <v>697</v>
      </c>
      <c r="B584" s="65">
        <v>1568</v>
      </c>
      <c r="C584" s="65">
        <v>500</v>
      </c>
      <c r="D584" s="40">
        <f t="shared" si="9"/>
        <v>-68.099999999999994</v>
      </c>
      <c r="E584" s="62"/>
    </row>
    <row r="585" spans="1:5" s="181" customFormat="1" ht="20.100000000000001" customHeight="1">
      <c r="A585" s="63" t="s">
        <v>698</v>
      </c>
      <c r="B585" s="65">
        <v>27323</v>
      </c>
      <c r="C585" s="65">
        <v>24402</v>
      </c>
      <c r="D585" s="40">
        <f t="shared" si="9"/>
        <v>-10.7</v>
      </c>
      <c r="E585" s="62"/>
    </row>
    <row r="586" spans="1:5" s="179" customFormat="1" ht="20.100000000000001" customHeight="1">
      <c r="A586" s="63" t="s">
        <v>699</v>
      </c>
      <c r="B586" s="65">
        <v>0</v>
      </c>
      <c r="C586" s="65"/>
      <c r="D586" s="40">
        <f t="shared" si="9"/>
        <v>0</v>
      </c>
      <c r="E586" s="62"/>
    </row>
    <row r="587" spans="1:5" s="179" customFormat="1" ht="20.100000000000001" customHeight="1">
      <c r="A587" s="63" t="s">
        <v>700</v>
      </c>
      <c r="B587" s="65">
        <f>SUM(B588:B590)</f>
        <v>556</v>
      </c>
      <c r="C587" s="65">
        <f>SUM(C588:C590)</f>
        <v>544</v>
      </c>
      <c r="D587" s="40">
        <f t="shared" si="9"/>
        <v>-2.2000000000000002</v>
      </c>
      <c r="E587" s="62"/>
    </row>
    <row r="588" spans="1:5" s="179" customFormat="1" ht="20.100000000000001" customHeight="1">
      <c r="A588" s="63" t="s">
        <v>701</v>
      </c>
      <c r="B588" s="65"/>
      <c r="C588" s="65"/>
      <c r="D588" s="40">
        <f t="shared" si="9"/>
        <v>0</v>
      </c>
      <c r="E588" s="62"/>
    </row>
    <row r="589" spans="1:5" s="179" customFormat="1" ht="20.100000000000001" customHeight="1">
      <c r="A589" s="63" t="s">
        <v>702</v>
      </c>
      <c r="B589" s="65"/>
      <c r="C589" s="65"/>
      <c r="D589" s="40">
        <f t="shared" si="9"/>
        <v>0</v>
      </c>
      <c r="E589" s="62"/>
    </row>
    <row r="590" spans="1:5" s="179" customFormat="1" ht="20.100000000000001" customHeight="1">
      <c r="A590" s="63" t="s">
        <v>703</v>
      </c>
      <c r="B590" s="65">
        <v>556</v>
      </c>
      <c r="C590" s="65">
        <v>544</v>
      </c>
      <c r="D590" s="40">
        <f t="shared" si="9"/>
        <v>-2.2000000000000002</v>
      </c>
      <c r="E590" s="62"/>
    </row>
    <row r="591" spans="1:5" s="179" customFormat="1" ht="20.100000000000001" customHeight="1">
      <c r="A591" s="63" t="s">
        <v>704</v>
      </c>
      <c r="B591" s="65">
        <f>SUM(B592:B600)</f>
        <v>12836</v>
      </c>
      <c r="C591" s="65">
        <f>SUM(C592:C600)</f>
        <v>5025</v>
      </c>
      <c r="D591" s="40">
        <f t="shared" si="9"/>
        <v>-60.9</v>
      </c>
      <c r="E591" s="62"/>
    </row>
    <row r="592" spans="1:5" s="179" customFormat="1" ht="20.100000000000001" customHeight="1">
      <c r="A592" s="63" t="s">
        <v>705</v>
      </c>
      <c r="B592" s="65"/>
      <c r="C592" s="65"/>
      <c r="D592" s="40">
        <f t="shared" si="9"/>
        <v>0</v>
      </c>
      <c r="E592" s="62"/>
    </row>
    <row r="593" spans="1:5" s="179" customFormat="1" ht="20.100000000000001" customHeight="1">
      <c r="A593" s="63" t="s">
        <v>706</v>
      </c>
      <c r="B593" s="65"/>
      <c r="C593" s="65"/>
      <c r="D593" s="40">
        <f t="shared" si="9"/>
        <v>0</v>
      </c>
      <c r="E593" s="62"/>
    </row>
    <row r="594" spans="1:5" s="179" customFormat="1" ht="20.100000000000001" customHeight="1">
      <c r="A594" s="63" t="s">
        <v>707</v>
      </c>
      <c r="B594" s="65"/>
      <c r="C594" s="65"/>
      <c r="D594" s="40">
        <f t="shared" si="9"/>
        <v>0</v>
      </c>
      <c r="E594" s="62"/>
    </row>
    <row r="595" spans="1:5" s="179" customFormat="1" ht="20.100000000000001" customHeight="1">
      <c r="A595" s="63" t="s">
        <v>708</v>
      </c>
      <c r="B595" s="65"/>
      <c r="C595" s="65"/>
      <c r="D595" s="40">
        <f t="shared" si="9"/>
        <v>0</v>
      </c>
      <c r="E595" s="62"/>
    </row>
    <row r="596" spans="1:5" s="179" customFormat="1" ht="20.100000000000001" customHeight="1">
      <c r="A596" s="63" t="s">
        <v>709</v>
      </c>
      <c r="B596" s="65"/>
      <c r="C596" s="65"/>
      <c r="D596" s="40">
        <f t="shared" si="9"/>
        <v>0</v>
      </c>
      <c r="E596" s="62"/>
    </row>
    <row r="597" spans="1:5" s="179" customFormat="1" ht="20.100000000000001" customHeight="1">
      <c r="A597" s="63" t="s">
        <v>710</v>
      </c>
      <c r="B597" s="65"/>
      <c r="C597" s="65"/>
      <c r="D597" s="40">
        <f t="shared" si="9"/>
        <v>0</v>
      </c>
      <c r="E597" s="62"/>
    </row>
    <row r="598" spans="1:5" s="179" customFormat="1" ht="20.100000000000001" customHeight="1">
      <c r="A598" s="63" t="s">
        <v>711</v>
      </c>
      <c r="B598" s="65"/>
      <c r="C598" s="65"/>
      <c r="D598" s="40">
        <f t="shared" si="9"/>
        <v>0</v>
      </c>
      <c r="E598" s="62"/>
    </row>
    <row r="599" spans="1:5" s="179" customFormat="1" ht="20.100000000000001" customHeight="1">
      <c r="A599" s="63" t="s">
        <v>712</v>
      </c>
      <c r="B599" s="65"/>
      <c r="C599" s="65"/>
      <c r="D599" s="40">
        <f t="shared" si="9"/>
        <v>0</v>
      </c>
      <c r="E599" s="62"/>
    </row>
    <row r="600" spans="1:5" s="179" customFormat="1" ht="20.100000000000001" customHeight="1">
      <c r="A600" s="63" t="s">
        <v>713</v>
      </c>
      <c r="B600" s="65">
        <v>12836</v>
      </c>
      <c r="C600" s="65">
        <v>5025</v>
      </c>
      <c r="D600" s="40">
        <f t="shared" si="9"/>
        <v>-60.9</v>
      </c>
      <c r="E600" s="62"/>
    </row>
    <row r="601" spans="1:5" s="179" customFormat="1" ht="20.100000000000001" customHeight="1">
      <c r="A601" s="63" t="s">
        <v>714</v>
      </c>
      <c r="B601" s="65">
        <f>SUM(B602:B608)</f>
        <v>0</v>
      </c>
      <c r="C601" s="65">
        <f>SUM(C602:C608)</f>
        <v>0</v>
      </c>
      <c r="D601" s="40">
        <f t="shared" si="9"/>
        <v>0</v>
      </c>
      <c r="E601" s="62"/>
    </row>
    <row r="602" spans="1:5" s="179" customFormat="1" ht="20.100000000000001" customHeight="1">
      <c r="A602" s="63" t="s">
        <v>715</v>
      </c>
      <c r="B602" s="65"/>
      <c r="C602" s="65"/>
      <c r="D602" s="40">
        <f t="shared" si="9"/>
        <v>0</v>
      </c>
      <c r="E602" s="62"/>
    </row>
    <row r="603" spans="1:5" s="179" customFormat="1" ht="20.100000000000001" customHeight="1">
      <c r="A603" s="63" t="s">
        <v>716</v>
      </c>
      <c r="B603" s="65"/>
      <c r="C603" s="65"/>
      <c r="D603" s="40">
        <f t="shared" si="9"/>
        <v>0</v>
      </c>
      <c r="E603" s="62"/>
    </row>
    <row r="604" spans="1:5" s="179" customFormat="1" ht="20.100000000000001" customHeight="1">
      <c r="A604" s="63" t="s">
        <v>717</v>
      </c>
      <c r="B604" s="65"/>
      <c r="C604" s="65"/>
      <c r="D604" s="40">
        <f t="shared" si="9"/>
        <v>0</v>
      </c>
      <c r="E604" s="62"/>
    </row>
    <row r="605" spans="1:5" s="179" customFormat="1" ht="20.100000000000001" customHeight="1">
      <c r="A605" s="63" t="s">
        <v>718</v>
      </c>
      <c r="B605" s="65"/>
      <c r="C605" s="65"/>
      <c r="D605" s="40">
        <f t="shared" si="9"/>
        <v>0</v>
      </c>
      <c r="E605" s="62"/>
    </row>
    <row r="606" spans="1:5" s="179" customFormat="1" ht="20.100000000000001" customHeight="1">
      <c r="A606" s="63" t="s">
        <v>719</v>
      </c>
      <c r="B606" s="65"/>
      <c r="C606" s="65"/>
      <c r="D606" s="40">
        <f t="shared" si="9"/>
        <v>0</v>
      </c>
      <c r="E606" s="62"/>
    </row>
    <row r="607" spans="1:5" s="179" customFormat="1" ht="20.100000000000001" customHeight="1">
      <c r="A607" s="63" t="s">
        <v>720</v>
      </c>
      <c r="B607" s="65"/>
      <c r="C607" s="65"/>
      <c r="D607" s="40">
        <f t="shared" si="9"/>
        <v>0</v>
      </c>
      <c r="E607" s="62"/>
    </row>
    <row r="608" spans="1:5" s="179" customFormat="1" ht="20.100000000000001" customHeight="1">
      <c r="A608" s="63" t="s">
        <v>721</v>
      </c>
      <c r="B608" s="65"/>
      <c r="C608" s="65"/>
      <c r="D608" s="40">
        <f t="shared" si="9"/>
        <v>0</v>
      </c>
      <c r="E608" s="62"/>
    </row>
    <row r="609" spans="1:5" s="179" customFormat="1" ht="20.100000000000001" customHeight="1">
      <c r="A609" s="63" t="s">
        <v>722</v>
      </c>
      <c r="B609" s="65">
        <f>SUM(B610:B614)</f>
        <v>1205</v>
      </c>
      <c r="C609" s="65">
        <f>SUM(C610:C614)</f>
        <v>1139</v>
      </c>
      <c r="D609" s="40">
        <f t="shared" si="9"/>
        <v>-5.5</v>
      </c>
      <c r="E609" s="62"/>
    </row>
    <row r="610" spans="1:5" s="179" customFormat="1" ht="20.100000000000001" customHeight="1">
      <c r="A610" s="63" t="s">
        <v>723</v>
      </c>
      <c r="B610" s="65">
        <v>0</v>
      </c>
      <c r="C610" s="65"/>
      <c r="D610" s="40">
        <f t="shared" si="9"/>
        <v>0</v>
      </c>
      <c r="E610" s="62"/>
    </row>
    <row r="611" spans="1:5" s="179" customFormat="1" ht="20.100000000000001" customHeight="1">
      <c r="A611" s="63" t="s">
        <v>724</v>
      </c>
      <c r="B611" s="65">
        <v>1018</v>
      </c>
      <c r="C611" s="65">
        <v>982</v>
      </c>
      <c r="D611" s="40">
        <f t="shared" si="9"/>
        <v>-3.5</v>
      </c>
      <c r="E611" s="62"/>
    </row>
    <row r="612" spans="1:5" s="179" customFormat="1" ht="20.100000000000001" customHeight="1">
      <c r="A612" s="63" t="s">
        <v>725</v>
      </c>
      <c r="B612" s="65">
        <v>187</v>
      </c>
      <c r="C612" s="65">
        <v>157</v>
      </c>
      <c r="D612" s="40">
        <f t="shared" si="9"/>
        <v>-16</v>
      </c>
      <c r="E612" s="62"/>
    </row>
    <row r="613" spans="1:5" s="179" customFormat="1" ht="20.100000000000001" customHeight="1">
      <c r="A613" s="63" t="s">
        <v>726</v>
      </c>
      <c r="B613" s="65">
        <v>0</v>
      </c>
      <c r="C613" s="65"/>
      <c r="D613" s="40">
        <f t="shared" si="9"/>
        <v>0</v>
      </c>
      <c r="E613" s="62"/>
    </row>
    <row r="614" spans="1:5" s="179" customFormat="1" ht="20.100000000000001" customHeight="1">
      <c r="A614" s="63" t="s">
        <v>727</v>
      </c>
      <c r="B614" s="65">
        <v>0</v>
      </c>
      <c r="C614" s="65"/>
      <c r="D614" s="40">
        <f t="shared" si="9"/>
        <v>0</v>
      </c>
      <c r="E614" s="62"/>
    </row>
    <row r="615" spans="1:5" s="179" customFormat="1" ht="20.100000000000001" customHeight="1">
      <c r="A615" s="63" t="s">
        <v>728</v>
      </c>
      <c r="B615" s="65">
        <f>SUM(B616:B621)</f>
        <v>0</v>
      </c>
      <c r="C615" s="65">
        <f>SUM(C616:C621)</f>
        <v>0</v>
      </c>
      <c r="D615" s="40">
        <f t="shared" si="9"/>
        <v>0</v>
      </c>
      <c r="E615" s="62"/>
    </row>
    <row r="616" spans="1:5" s="179" customFormat="1" ht="20.100000000000001" customHeight="1">
      <c r="A616" s="63" t="s">
        <v>729</v>
      </c>
      <c r="B616" s="65"/>
      <c r="C616" s="65"/>
      <c r="D616" s="40">
        <f t="shared" si="9"/>
        <v>0</v>
      </c>
      <c r="E616" s="62"/>
    </row>
    <row r="617" spans="1:5" s="179" customFormat="1" ht="20.100000000000001" customHeight="1">
      <c r="A617" s="63" t="s">
        <v>730</v>
      </c>
      <c r="B617" s="65"/>
      <c r="C617" s="65"/>
      <c r="D617" s="40">
        <f t="shared" si="9"/>
        <v>0</v>
      </c>
      <c r="E617" s="62"/>
    </row>
    <row r="618" spans="1:5" s="179" customFormat="1" ht="20.100000000000001" customHeight="1">
      <c r="A618" s="63" t="s">
        <v>731</v>
      </c>
      <c r="B618" s="65"/>
      <c r="C618" s="65"/>
      <c r="D618" s="40">
        <f t="shared" si="9"/>
        <v>0</v>
      </c>
      <c r="E618" s="62"/>
    </row>
    <row r="619" spans="1:5" s="179" customFormat="1" ht="20.100000000000001" customHeight="1">
      <c r="A619" s="63" t="s">
        <v>732</v>
      </c>
      <c r="B619" s="65"/>
      <c r="C619" s="65"/>
      <c r="D619" s="40">
        <f t="shared" si="9"/>
        <v>0</v>
      </c>
      <c r="E619" s="62"/>
    </row>
    <row r="620" spans="1:5" s="179" customFormat="1" ht="20.100000000000001" customHeight="1">
      <c r="A620" s="63" t="s">
        <v>733</v>
      </c>
      <c r="B620" s="65"/>
      <c r="C620" s="65"/>
      <c r="D620" s="40">
        <f t="shared" si="9"/>
        <v>0</v>
      </c>
      <c r="E620" s="62"/>
    </row>
    <row r="621" spans="1:5" s="179" customFormat="1" ht="20.100000000000001" customHeight="1">
      <c r="A621" s="63" t="s">
        <v>734</v>
      </c>
      <c r="B621" s="65"/>
      <c r="C621" s="65"/>
      <c r="D621" s="40">
        <f t="shared" si="9"/>
        <v>0</v>
      </c>
      <c r="E621" s="62"/>
    </row>
    <row r="622" spans="1:5" s="179" customFormat="1" ht="20.100000000000001" customHeight="1">
      <c r="A622" s="63" t="s">
        <v>735</v>
      </c>
      <c r="B622" s="65">
        <f>SUM(B623:B630)</f>
        <v>1469</v>
      </c>
      <c r="C622" s="65">
        <f>SUM(C623:C630)</f>
        <v>1689</v>
      </c>
      <c r="D622" s="40">
        <f t="shared" si="9"/>
        <v>15</v>
      </c>
      <c r="E622" s="62"/>
    </row>
    <row r="623" spans="1:5" s="179" customFormat="1" ht="20.100000000000001" customHeight="1">
      <c r="A623" s="63" t="s">
        <v>302</v>
      </c>
      <c r="B623" s="65">
        <v>227</v>
      </c>
      <c r="C623" s="65">
        <v>228</v>
      </c>
      <c r="D623" s="40">
        <f t="shared" si="9"/>
        <v>0.4</v>
      </c>
      <c r="E623" s="62"/>
    </row>
    <row r="624" spans="1:5" s="179" customFormat="1" ht="20.100000000000001" customHeight="1">
      <c r="A624" s="63" t="s">
        <v>303</v>
      </c>
      <c r="B624" s="65">
        <v>19</v>
      </c>
      <c r="C624" s="65">
        <v>19</v>
      </c>
      <c r="D624" s="40">
        <f t="shared" si="9"/>
        <v>0</v>
      </c>
      <c r="E624" s="62"/>
    </row>
    <row r="625" spans="1:5" s="179" customFormat="1" ht="20.100000000000001" customHeight="1">
      <c r="A625" s="63" t="s">
        <v>304</v>
      </c>
      <c r="B625" s="65">
        <v>0</v>
      </c>
      <c r="C625" s="65"/>
      <c r="D625" s="40">
        <f t="shared" si="9"/>
        <v>0</v>
      </c>
      <c r="E625" s="62"/>
    </row>
    <row r="626" spans="1:5" s="179" customFormat="1" ht="20.100000000000001" customHeight="1">
      <c r="A626" s="63" t="s">
        <v>736</v>
      </c>
      <c r="B626" s="65">
        <v>158</v>
      </c>
      <c r="C626" s="65">
        <v>106</v>
      </c>
      <c r="D626" s="40">
        <f t="shared" si="9"/>
        <v>-32.9</v>
      </c>
      <c r="E626" s="62"/>
    </row>
    <row r="627" spans="1:5" s="179" customFormat="1" ht="20.100000000000001" customHeight="1">
      <c r="A627" s="63" t="s">
        <v>737</v>
      </c>
      <c r="B627" s="65">
        <v>172</v>
      </c>
      <c r="C627" s="65">
        <v>58</v>
      </c>
      <c r="D627" s="40">
        <f t="shared" si="9"/>
        <v>-66.3</v>
      </c>
      <c r="E627" s="62"/>
    </row>
    <row r="628" spans="1:5" s="179" customFormat="1" ht="20.100000000000001" customHeight="1">
      <c r="A628" s="63" t="s">
        <v>738</v>
      </c>
      <c r="B628" s="65">
        <v>0</v>
      </c>
      <c r="C628" s="65"/>
      <c r="D628" s="40">
        <f t="shared" si="9"/>
        <v>0</v>
      </c>
      <c r="E628" s="62"/>
    </row>
    <row r="629" spans="1:5" s="181" customFormat="1" ht="20.100000000000001" customHeight="1">
      <c r="A629" s="63" t="s">
        <v>739</v>
      </c>
      <c r="B629" s="65">
        <v>0</v>
      </c>
      <c r="C629" s="65"/>
      <c r="D629" s="40">
        <f t="shared" si="9"/>
        <v>0</v>
      </c>
      <c r="E629" s="62"/>
    </row>
    <row r="630" spans="1:5" s="179" customFormat="1" ht="20.100000000000001" customHeight="1">
      <c r="A630" s="63" t="s">
        <v>740</v>
      </c>
      <c r="B630" s="65">
        <v>893</v>
      </c>
      <c r="C630" s="65">
        <v>1278</v>
      </c>
      <c r="D630" s="40">
        <f t="shared" si="9"/>
        <v>43.1</v>
      </c>
      <c r="E630" s="62"/>
    </row>
    <row r="631" spans="1:5" s="179" customFormat="1" ht="20.100000000000001" customHeight="1">
      <c r="A631" s="63" t="s">
        <v>741</v>
      </c>
      <c r="B631" s="65">
        <f>SUM(B632:B635)</f>
        <v>0</v>
      </c>
      <c r="C631" s="65">
        <f>SUM(C632:C635)</f>
        <v>0</v>
      </c>
      <c r="D631" s="40">
        <f t="shared" si="9"/>
        <v>0</v>
      </c>
      <c r="E631" s="62"/>
    </row>
    <row r="632" spans="1:5" s="179" customFormat="1" ht="20.100000000000001" customHeight="1">
      <c r="A632" s="63" t="s">
        <v>742</v>
      </c>
      <c r="B632" s="65"/>
      <c r="C632" s="65"/>
      <c r="D632" s="40">
        <f t="shared" si="9"/>
        <v>0</v>
      </c>
      <c r="E632" s="62"/>
    </row>
    <row r="633" spans="1:5" s="179" customFormat="1" ht="20.100000000000001" customHeight="1">
      <c r="A633" s="63" t="s">
        <v>743</v>
      </c>
      <c r="B633" s="65"/>
      <c r="C633" s="65"/>
      <c r="D633" s="40">
        <f t="shared" si="9"/>
        <v>0</v>
      </c>
      <c r="E633" s="62"/>
    </row>
    <row r="634" spans="1:5" s="179" customFormat="1" ht="20.100000000000001" customHeight="1">
      <c r="A634" s="63" t="s">
        <v>744</v>
      </c>
      <c r="B634" s="65"/>
      <c r="C634" s="65"/>
      <c r="D634" s="40">
        <f t="shared" si="9"/>
        <v>0</v>
      </c>
      <c r="E634" s="62"/>
    </row>
    <row r="635" spans="1:5" s="179" customFormat="1" ht="20.100000000000001" customHeight="1">
      <c r="A635" s="63" t="s">
        <v>745</v>
      </c>
      <c r="B635" s="65"/>
      <c r="C635" s="65"/>
      <c r="D635" s="40">
        <f t="shared" si="9"/>
        <v>0</v>
      </c>
      <c r="E635" s="62"/>
    </row>
    <row r="636" spans="1:5" s="179" customFormat="1" ht="20.100000000000001" customHeight="1">
      <c r="A636" s="63" t="s">
        <v>746</v>
      </c>
      <c r="B636" s="65">
        <f>SUM(B637:B640)</f>
        <v>192</v>
      </c>
      <c r="C636" s="65">
        <f>SUM(C637:C640)</f>
        <v>212</v>
      </c>
      <c r="D636" s="40">
        <f t="shared" si="9"/>
        <v>10.4</v>
      </c>
      <c r="E636" s="62"/>
    </row>
    <row r="637" spans="1:5" s="179" customFormat="1" ht="20.100000000000001" customHeight="1">
      <c r="A637" s="63" t="s">
        <v>302</v>
      </c>
      <c r="B637" s="65">
        <v>107</v>
      </c>
      <c r="C637" s="65">
        <v>131</v>
      </c>
      <c r="D637" s="40">
        <f t="shared" si="9"/>
        <v>22.4</v>
      </c>
      <c r="E637" s="62"/>
    </row>
    <row r="638" spans="1:5" s="179" customFormat="1" ht="20.100000000000001" customHeight="1">
      <c r="A638" s="63" t="s">
        <v>303</v>
      </c>
      <c r="B638" s="65">
        <v>16</v>
      </c>
      <c r="C638" s="65">
        <v>16</v>
      </c>
      <c r="D638" s="40">
        <f t="shared" si="9"/>
        <v>0</v>
      </c>
      <c r="E638" s="62"/>
    </row>
    <row r="639" spans="1:5" s="179" customFormat="1" ht="20.100000000000001" customHeight="1">
      <c r="A639" s="63" t="s">
        <v>304</v>
      </c>
      <c r="B639" s="65">
        <v>0</v>
      </c>
      <c r="C639" s="65"/>
      <c r="D639" s="40">
        <f t="shared" si="9"/>
        <v>0</v>
      </c>
      <c r="E639" s="62"/>
    </row>
    <row r="640" spans="1:5" s="179" customFormat="1" ht="20.100000000000001" customHeight="1">
      <c r="A640" s="63" t="s">
        <v>747</v>
      </c>
      <c r="B640" s="65">
        <v>69</v>
      </c>
      <c r="C640" s="65">
        <v>65</v>
      </c>
      <c r="D640" s="40">
        <f t="shared" si="9"/>
        <v>-5.8</v>
      </c>
      <c r="E640" s="62"/>
    </row>
    <row r="641" spans="1:5" s="179" customFormat="1" ht="20.100000000000001" customHeight="1">
      <c r="A641" s="63" t="s">
        <v>748</v>
      </c>
      <c r="B641" s="65">
        <f>SUM(B642:B643)</f>
        <v>0</v>
      </c>
      <c r="C641" s="65">
        <f>SUM(C642:C643)</f>
        <v>0</v>
      </c>
      <c r="D641" s="40">
        <f t="shared" si="9"/>
        <v>0</v>
      </c>
      <c r="E641" s="62"/>
    </row>
    <row r="642" spans="1:5" s="179" customFormat="1" ht="20.100000000000001" customHeight="1">
      <c r="A642" s="63" t="s">
        <v>749</v>
      </c>
      <c r="B642" s="65"/>
      <c r="C642" s="65"/>
      <c r="D642" s="40">
        <f t="shared" si="9"/>
        <v>0</v>
      </c>
      <c r="E642" s="62"/>
    </row>
    <row r="643" spans="1:5" s="179" customFormat="1" ht="20.100000000000001" customHeight="1">
      <c r="A643" s="63" t="s">
        <v>750</v>
      </c>
      <c r="B643" s="65"/>
      <c r="C643" s="65"/>
      <c r="D643" s="40">
        <f t="shared" si="9"/>
        <v>0</v>
      </c>
      <c r="E643" s="62"/>
    </row>
    <row r="644" spans="1:5" s="179" customFormat="1" ht="20.100000000000001" customHeight="1">
      <c r="A644" s="63" t="s">
        <v>751</v>
      </c>
      <c r="B644" s="65">
        <f>SUM(B645:B646)</f>
        <v>0</v>
      </c>
      <c r="C644" s="65">
        <f>SUM(C645:C646)</f>
        <v>0</v>
      </c>
      <c r="D644" s="40">
        <f t="shared" si="9"/>
        <v>0</v>
      </c>
      <c r="E644" s="62"/>
    </row>
    <row r="645" spans="1:5" s="179" customFormat="1" ht="20.100000000000001" customHeight="1">
      <c r="A645" s="63" t="s">
        <v>752</v>
      </c>
      <c r="B645" s="65"/>
      <c r="C645" s="65"/>
      <c r="D645" s="40">
        <f t="shared" ref="D645:D708" si="10">IF(B645=0,0,(C645/B645-1)*100)</f>
        <v>0</v>
      </c>
      <c r="E645" s="62"/>
    </row>
    <row r="646" spans="1:5" s="179" customFormat="1" ht="20.100000000000001" customHeight="1">
      <c r="A646" s="63" t="s">
        <v>753</v>
      </c>
      <c r="B646" s="65"/>
      <c r="C646" s="65"/>
      <c r="D646" s="40">
        <f t="shared" si="10"/>
        <v>0</v>
      </c>
      <c r="E646" s="62"/>
    </row>
    <row r="647" spans="1:5" s="181" customFormat="1" ht="20.100000000000001" customHeight="1">
      <c r="A647" s="63" t="s">
        <v>754</v>
      </c>
      <c r="B647" s="65">
        <f>SUM(B648:B649)</f>
        <v>0</v>
      </c>
      <c r="C647" s="65">
        <f>SUM(C648:C649)</f>
        <v>0</v>
      </c>
      <c r="D647" s="40">
        <f t="shared" si="10"/>
        <v>0</v>
      </c>
      <c r="E647" s="62"/>
    </row>
    <row r="648" spans="1:5" s="181" customFormat="1" ht="20.100000000000001" customHeight="1">
      <c r="A648" s="63" t="s">
        <v>755</v>
      </c>
      <c r="B648" s="65"/>
      <c r="C648" s="65"/>
      <c r="D648" s="40">
        <f t="shared" si="10"/>
        <v>0</v>
      </c>
      <c r="E648" s="62"/>
    </row>
    <row r="649" spans="1:5" s="181" customFormat="1" ht="20.100000000000001" customHeight="1">
      <c r="A649" s="63" t="s">
        <v>756</v>
      </c>
      <c r="B649" s="65"/>
      <c r="C649" s="65"/>
      <c r="D649" s="40">
        <f t="shared" si="10"/>
        <v>0</v>
      </c>
      <c r="E649" s="62"/>
    </row>
    <row r="650" spans="1:5" s="179" customFormat="1" ht="20.100000000000001" customHeight="1">
      <c r="A650" s="63" t="s">
        <v>757</v>
      </c>
      <c r="B650" s="65">
        <f>SUM(B651:B652)</f>
        <v>0</v>
      </c>
      <c r="C650" s="65">
        <f>SUM(C651:C652)</f>
        <v>0</v>
      </c>
      <c r="D650" s="40">
        <f t="shared" si="10"/>
        <v>0</v>
      </c>
      <c r="E650" s="62"/>
    </row>
    <row r="651" spans="1:5" s="179" customFormat="1" ht="20.100000000000001" customHeight="1">
      <c r="A651" s="63" t="s">
        <v>758</v>
      </c>
      <c r="B651" s="65"/>
      <c r="C651" s="65"/>
      <c r="D651" s="40">
        <f t="shared" si="10"/>
        <v>0</v>
      </c>
      <c r="E651" s="62"/>
    </row>
    <row r="652" spans="1:5" s="179" customFormat="1" ht="20.100000000000001" customHeight="1">
      <c r="A652" s="63" t="s">
        <v>759</v>
      </c>
      <c r="B652" s="65"/>
      <c r="C652" s="65"/>
      <c r="D652" s="40">
        <f t="shared" si="10"/>
        <v>0</v>
      </c>
      <c r="E652" s="62"/>
    </row>
    <row r="653" spans="1:5" s="179" customFormat="1" ht="20.100000000000001" customHeight="1">
      <c r="A653" s="63" t="s">
        <v>760</v>
      </c>
      <c r="B653" s="65">
        <f>SUM(B654:B655)</f>
        <v>258</v>
      </c>
      <c r="C653" s="65">
        <f>SUM(C654:C655)</f>
        <v>200</v>
      </c>
      <c r="D653" s="40">
        <f t="shared" si="10"/>
        <v>-22.5</v>
      </c>
      <c r="E653" s="62"/>
    </row>
    <row r="654" spans="1:5" s="179" customFormat="1" ht="20.100000000000001" customHeight="1">
      <c r="A654" s="63" t="s">
        <v>761</v>
      </c>
      <c r="B654" s="65">
        <v>258</v>
      </c>
      <c r="C654" s="65">
        <v>200</v>
      </c>
      <c r="D654" s="40">
        <f t="shared" si="10"/>
        <v>-22.5</v>
      </c>
      <c r="E654" s="62"/>
    </row>
    <row r="655" spans="1:5" s="179" customFormat="1" ht="20.100000000000001" customHeight="1">
      <c r="A655" s="63" t="s">
        <v>762</v>
      </c>
      <c r="B655" s="65"/>
      <c r="C655" s="65"/>
      <c r="D655" s="40">
        <f t="shared" si="10"/>
        <v>0</v>
      </c>
      <c r="E655" s="62"/>
    </row>
    <row r="656" spans="1:5" s="181" customFormat="1" ht="20.100000000000001" customHeight="1">
      <c r="A656" s="63" t="s">
        <v>763</v>
      </c>
      <c r="B656" s="65">
        <f>SUM(B657:B659)</f>
        <v>0</v>
      </c>
      <c r="C656" s="65">
        <f>SUM(C657:C659)</f>
        <v>0</v>
      </c>
      <c r="D656" s="40">
        <f t="shared" si="10"/>
        <v>0</v>
      </c>
      <c r="E656" s="62"/>
    </row>
    <row r="657" spans="1:5" s="181" customFormat="1" ht="20.100000000000001" customHeight="1">
      <c r="A657" s="63" t="s">
        <v>764</v>
      </c>
      <c r="B657" s="65"/>
      <c r="C657" s="65"/>
      <c r="D657" s="40">
        <f t="shared" si="10"/>
        <v>0</v>
      </c>
      <c r="E657" s="62"/>
    </row>
    <row r="658" spans="1:5" s="181" customFormat="1" ht="20.100000000000001" customHeight="1">
      <c r="A658" s="63" t="s">
        <v>765</v>
      </c>
      <c r="B658" s="65"/>
      <c r="C658" s="65"/>
      <c r="D658" s="40">
        <f t="shared" si="10"/>
        <v>0</v>
      </c>
      <c r="E658" s="62"/>
    </row>
    <row r="659" spans="1:5" s="181" customFormat="1" ht="20.100000000000001" customHeight="1">
      <c r="A659" s="63" t="s">
        <v>766</v>
      </c>
      <c r="B659" s="65"/>
      <c r="C659" s="65"/>
      <c r="D659" s="40">
        <f t="shared" si="10"/>
        <v>0</v>
      </c>
      <c r="E659" s="62"/>
    </row>
    <row r="660" spans="1:5" s="181" customFormat="1" ht="20.100000000000001" customHeight="1">
      <c r="A660" s="63" t="s">
        <v>767</v>
      </c>
      <c r="B660" s="65">
        <f>SUM(B661:B664)</f>
        <v>0</v>
      </c>
      <c r="C660" s="65">
        <f>SUM(C661:C664)</f>
        <v>0</v>
      </c>
      <c r="D660" s="40">
        <f t="shared" si="10"/>
        <v>0</v>
      </c>
      <c r="E660" s="62"/>
    </row>
    <row r="661" spans="1:5" s="181" customFormat="1" ht="20.100000000000001" customHeight="1">
      <c r="A661" s="63" t="s">
        <v>768</v>
      </c>
      <c r="B661" s="65"/>
      <c r="C661" s="65"/>
      <c r="D661" s="40">
        <f t="shared" si="10"/>
        <v>0</v>
      </c>
      <c r="E661" s="62"/>
    </row>
    <row r="662" spans="1:5" s="181" customFormat="1" ht="20.100000000000001" customHeight="1">
      <c r="A662" s="63" t="s">
        <v>769</v>
      </c>
      <c r="B662" s="65"/>
      <c r="C662" s="65"/>
      <c r="D662" s="40">
        <f t="shared" si="10"/>
        <v>0</v>
      </c>
      <c r="E662" s="62"/>
    </row>
    <row r="663" spans="1:5" s="181" customFormat="1" ht="20.100000000000001" customHeight="1">
      <c r="A663" s="63" t="s">
        <v>770</v>
      </c>
      <c r="B663" s="65"/>
      <c r="C663" s="65"/>
      <c r="D663" s="40">
        <f t="shared" si="10"/>
        <v>0</v>
      </c>
      <c r="E663" s="62"/>
    </row>
    <row r="664" spans="1:5" s="181" customFormat="1" ht="20.100000000000001" customHeight="1">
      <c r="A664" s="63" t="s">
        <v>771</v>
      </c>
      <c r="B664" s="65"/>
      <c r="C664" s="65"/>
      <c r="D664" s="40">
        <f t="shared" si="10"/>
        <v>0</v>
      </c>
      <c r="E664" s="62"/>
    </row>
    <row r="665" spans="1:5" s="179" customFormat="1" ht="20.100000000000001" customHeight="1">
      <c r="A665" s="63" t="s">
        <v>772</v>
      </c>
      <c r="B665" s="65">
        <v>819</v>
      </c>
      <c r="C665" s="65">
        <v>800</v>
      </c>
      <c r="D665" s="40">
        <f t="shared" si="10"/>
        <v>-2.2999999999999998</v>
      </c>
      <c r="E665" s="62"/>
    </row>
    <row r="666" spans="1:5" s="179" customFormat="1" ht="20.100000000000001" customHeight="1">
      <c r="A666" s="63" t="s">
        <v>42</v>
      </c>
      <c r="B666" s="65">
        <f>SUM(B667,B672,B685,B689,B701,B704,B708,B718,B723,B729,B733,B736)</f>
        <v>31198</v>
      </c>
      <c r="C666" s="65">
        <f>SUM(C667,C672,C685,C689,C701,C704,C708,C718,C723,C729,C733,C736)</f>
        <v>33100</v>
      </c>
      <c r="D666" s="40">
        <f t="shared" si="10"/>
        <v>6.1</v>
      </c>
      <c r="E666" s="62"/>
    </row>
    <row r="667" spans="1:5" s="179" customFormat="1" ht="20.100000000000001" customHeight="1">
      <c r="A667" s="63" t="s">
        <v>773</v>
      </c>
      <c r="B667" s="65">
        <f>SUM(B668:B671)</f>
        <v>828</v>
      </c>
      <c r="C667" s="65">
        <f>SUM(C668:C671)</f>
        <v>963</v>
      </c>
      <c r="D667" s="40">
        <f t="shared" si="10"/>
        <v>16.3</v>
      </c>
      <c r="E667" s="62"/>
    </row>
    <row r="668" spans="1:5" s="179" customFormat="1" ht="20.100000000000001" customHeight="1">
      <c r="A668" s="63" t="s">
        <v>302</v>
      </c>
      <c r="B668" s="65">
        <v>722</v>
      </c>
      <c r="C668" s="65">
        <v>817</v>
      </c>
      <c r="D668" s="40">
        <f t="shared" si="10"/>
        <v>13.2</v>
      </c>
      <c r="E668" s="62"/>
    </row>
    <row r="669" spans="1:5" s="179" customFormat="1" ht="20.100000000000001" customHeight="1">
      <c r="A669" s="63" t="s">
        <v>303</v>
      </c>
      <c r="B669" s="65">
        <v>106</v>
      </c>
      <c r="C669" s="65">
        <v>146</v>
      </c>
      <c r="D669" s="40">
        <f t="shared" si="10"/>
        <v>37.700000000000003</v>
      </c>
      <c r="E669" s="62"/>
    </row>
    <row r="670" spans="1:5" s="179" customFormat="1" ht="20.100000000000001" customHeight="1">
      <c r="A670" s="63" t="s">
        <v>304</v>
      </c>
      <c r="B670" s="65">
        <v>0</v>
      </c>
      <c r="C670" s="65"/>
      <c r="D670" s="40">
        <f t="shared" si="10"/>
        <v>0</v>
      </c>
      <c r="E670" s="62"/>
    </row>
    <row r="671" spans="1:5" s="179" customFormat="1" ht="20.100000000000001" customHeight="1">
      <c r="A671" s="63" t="s">
        <v>774</v>
      </c>
      <c r="B671" s="65"/>
      <c r="C671" s="65"/>
      <c r="D671" s="40">
        <f t="shared" si="10"/>
        <v>0</v>
      </c>
      <c r="E671" s="62"/>
    </row>
    <row r="672" spans="1:5" s="179" customFormat="1" ht="20.100000000000001" customHeight="1">
      <c r="A672" s="63" t="s">
        <v>775</v>
      </c>
      <c r="B672" s="65">
        <f>SUM(B673:B684)</f>
        <v>11958</v>
      </c>
      <c r="C672" s="65">
        <f>SUM(C673:C684)</f>
        <v>8759</v>
      </c>
      <c r="D672" s="40">
        <f t="shared" si="10"/>
        <v>-26.8</v>
      </c>
      <c r="E672" s="62"/>
    </row>
    <row r="673" spans="1:5" s="179" customFormat="1" ht="20.100000000000001" customHeight="1">
      <c r="A673" s="63" t="s">
        <v>776</v>
      </c>
      <c r="B673" s="65">
        <v>7134</v>
      </c>
      <c r="C673" s="65">
        <v>6357</v>
      </c>
      <c r="D673" s="40">
        <f t="shared" si="10"/>
        <v>-10.9</v>
      </c>
      <c r="E673" s="62"/>
    </row>
    <row r="674" spans="1:5" s="179" customFormat="1" ht="20.100000000000001" customHeight="1">
      <c r="A674" s="63" t="s">
        <v>777</v>
      </c>
      <c r="B674" s="65">
        <v>4181</v>
      </c>
      <c r="C674" s="65">
        <v>2059</v>
      </c>
      <c r="D674" s="40">
        <f t="shared" si="10"/>
        <v>-50.8</v>
      </c>
      <c r="E674" s="62"/>
    </row>
    <row r="675" spans="1:5" s="179" customFormat="1" ht="20.100000000000001" customHeight="1">
      <c r="A675" s="63" t="s">
        <v>778</v>
      </c>
      <c r="B675" s="65">
        <v>465</v>
      </c>
      <c r="C675" s="65">
        <v>343</v>
      </c>
      <c r="D675" s="40">
        <f t="shared" si="10"/>
        <v>-26.2</v>
      </c>
      <c r="E675" s="62"/>
    </row>
    <row r="676" spans="1:5" s="179" customFormat="1" ht="20.100000000000001" customHeight="1">
      <c r="A676" s="63" t="s">
        <v>779</v>
      </c>
      <c r="B676" s="65">
        <v>0</v>
      </c>
      <c r="C676" s="65"/>
      <c r="D676" s="40">
        <f t="shared" si="10"/>
        <v>0</v>
      </c>
      <c r="E676" s="62"/>
    </row>
    <row r="677" spans="1:5" s="179" customFormat="1" ht="20.100000000000001" customHeight="1">
      <c r="A677" s="63" t="s">
        <v>780</v>
      </c>
      <c r="B677" s="65">
        <v>0</v>
      </c>
      <c r="C677" s="65"/>
      <c r="D677" s="40">
        <f t="shared" si="10"/>
        <v>0</v>
      </c>
      <c r="E677" s="62"/>
    </row>
    <row r="678" spans="1:5" s="179" customFormat="1" ht="20.100000000000001" customHeight="1">
      <c r="A678" s="63" t="s">
        <v>781</v>
      </c>
      <c r="B678" s="65">
        <v>0</v>
      </c>
      <c r="C678" s="65"/>
      <c r="D678" s="40">
        <f t="shared" si="10"/>
        <v>0</v>
      </c>
      <c r="E678" s="62"/>
    </row>
    <row r="679" spans="1:5" s="179" customFormat="1" ht="20.100000000000001" customHeight="1">
      <c r="A679" s="63" t="s">
        <v>782</v>
      </c>
      <c r="B679" s="65">
        <v>0</v>
      </c>
      <c r="C679" s="65"/>
      <c r="D679" s="40">
        <f t="shared" si="10"/>
        <v>0</v>
      </c>
      <c r="E679" s="62"/>
    </row>
    <row r="680" spans="1:5" s="179" customFormat="1" ht="20.100000000000001" customHeight="1">
      <c r="A680" s="63" t="s">
        <v>783</v>
      </c>
      <c r="B680" s="65">
        <v>0</v>
      </c>
      <c r="C680" s="65"/>
      <c r="D680" s="40">
        <f t="shared" si="10"/>
        <v>0</v>
      </c>
      <c r="E680" s="62"/>
    </row>
    <row r="681" spans="1:5" s="179" customFormat="1" ht="20.100000000000001" customHeight="1">
      <c r="A681" s="63" t="s">
        <v>784</v>
      </c>
      <c r="B681" s="65">
        <v>0</v>
      </c>
      <c r="C681" s="65"/>
      <c r="D681" s="40">
        <f t="shared" si="10"/>
        <v>0</v>
      </c>
      <c r="E681" s="62"/>
    </row>
    <row r="682" spans="1:5" s="179" customFormat="1" ht="20.100000000000001" customHeight="1">
      <c r="A682" s="63" t="s">
        <v>785</v>
      </c>
      <c r="B682" s="65">
        <v>0</v>
      </c>
      <c r="C682" s="65"/>
      <c r="D682" s="40">
        <f t="shared" si="10"/>
        <v>0</v>
      </c>
      <c r="E682" s="62"/>
    </row>
    <row r="683" spans="1:5" s="179" customFormat="1" ht="20.100000000000001" customHeight="1">
      <c r="A683" s="63" t="s">
        <v>786</v>
      </c>
      <c r="B683" s="65">
        <v>0</v>
      </c>
      <c r="C683" s="65"/>
      <c r="D683" s="40">
        <f t="shared" si="10"/>
        <v>0</v>
      </c>
      <c r="E683" s="62"/>
    </row>
    <row r="684" spans="1:5" s="179" customFormat="1" ht="20.100000000000001" customHeight="1">
      <c r="A684" s="63" t="s">
        <v>787</v>
      </c>
      <c r="B684" s="65">
        <v>178</v>
      </c>
      <c r="C684" s="65"/>
      <c r="D684" s="40">
        <f t="shared" si="10"/>
        <v>-100</v>
      </c>
      <c r="E684" s="62"/>
    </row>
    <row r="685" spans="1:5" s="179" customFormat="1" ht="20.100000000000001" customHeight="1">
      <c r="A685" s="63" t="s">
        <v>788</v>
      </c>
      <c r="B685" s="65">
        <f>SUM(B686:B688)</f>
        <v>0</v>
      </c>
      <c r="C685" s="65">
        <f>SUM(C686:C688)</f>
        <v>30</v>
      </c>
      <c r="D685" s="40">
        <f t="shared" si="10"/>
        <v>0</v>
      </c>
      <c r="E685" s="62"/>
    </row>
    <row r="686" spans="1:5" s="179" customFormat="1" ht="20.100000000000001" customHeight="1">
      <c r="A686" s="63" t="s">
        <v>789</v>
      </c>
      <c r="B686" s="65"/>
      <c r="C686" s="65"/>
      <c r="D686" s="40">
        <f t="shared" si="10"/>
        <v>0</v>
      </c>
      <c r="E686" s="62"/>
    </row>
    <row r="687" spans="1:5" s="179" customFormat="1" ht="20.100000000000001" customHeight="1">
      <c r="A687" s="63" t="s">
        <v>790</v>
      </c>
      <c r="B687" s="65"/>
      <c r="C687" s="65"/>
      <c r="D687" s="40">
        <f t="shared" si="10"/>
        <v>0</v>
      </c>
      <c r="E687" s="62"/>
    </row>
    <row r="688" spans="1:5" s="179" customFormat="1" ht="20.100000000000001" customHeight="1">
      <c r="A688" s="63" t="s">
        <v>791</v>
      </c>
      <c r="B688" s="65"/>
      <c r="C688" s="65">
        <v>30</v>
      </c>
      <c r="D688" s="40">
        <f t="shared" si="10"/>
        <v>0</v>
      </c>
      <c r="E688" s="62"/>
    </row>
    <row r="689" spans="1:5" s="179" customFormat="1" ht="20.100000000000001" customHeight="1">
      <c r="A689" s="63" t="s">
        <v>792</v>
      </c>
      <c r="B689" s="65">
        <f>SUM(B690:B700)</f>
        <v>7075</v>
      </c>
      <c r="C689" s="65">
        <f>SUM(C690:C700)</f>
        <v>4107</v>
      </c>
      <c r="D689" s="40">
        <f t="shared" si="10"/>
        <v>-42</v>
      </c>
      <c r="E689" s="62"/>
    </row>
    <row r="690" spans="1:5" s="179" customFormat="1" ht="20.100000000000001" customHeight="1">
      <c r="A690" s="63" t="s">
        <v>793</v>
      </c>
      <c r="B690" s="65">
        <v>1539</v>
      </c>
      <c r="C690" s="65">
        <v>1702</v>
      </c>
      <c r="D690" s="40">
        <f t="shared" si="10"/>
        <v>10.6</v>
      </c>
      <c r="E690" s="62"/>
    </row>
    <row r="691" spans="1:5" s="179" customFormat="1" ht="20.100000000000001" customHeight="1">
      <c r="A691" s="63" t="s">
        <v>794</v>
      </c>
      <c r="B691" s="65">
        <v>339</v>
      </c>
      <c r="C691" s="65">
        <v>362</v>
      </c>
      <c r="D691" s="40">
        <f t="shared" si="10"/>
        <v>6.8</v>
      </c>
      <c r="E691" s="62"/>
    </row>
    <row r="692" spans="1:5" s="179" customFormat="1" ht="20.100000000000001" customHeight="1">
      <c r="A692" s="63" t="s">
        <v>795</v>
      </c>
      <c r="B692" s="65">
        <v>2500</v>
      </c>
      <c r="C692" s="65"/>
      <c r="D692" s="40">
        <f t="shared" si="10"/>
        <v>-100</v>
      </c>
      <c r="E692" s="62"/>
    </row>
    <row r="693" spans="1:5" s="179" customFormat="1" ht="20.100000000000001" customHeight="1">
      <c r="A693" s="63" t="s">
        <v>796</v>
      </c>
      <c r="B693" s="65">
        <v>0</v>
      </c>
      <c r="C693" s="65"/>
      <c r="D693" s="40">
        <f t="shared" si="10"/>
        <v>0</v>
      </c>
      <c r="E693" s="62"/>
    </row>
    <row r="694" spans="1:5" s="179" customFormat="1" ht="20.100000000000001" customHeight="1">
      <c r="A694" s="63" t="s">
        <v>797</v>
      </c>
      <c r="B694" s="65">
        <v>157</v>
      </c>
      <c r="C694" s="65">
        <v>451</v>
      </c>
      <c r="D694" s="40">
        <f t="shared" si="10"/>
        <v>187.3</v>
      </c>
      <c r="E694" s="62"/>
    </row>
    <row r="695" spans="1:5" s="179" customFormat="1" ht="20.100000000000001" customHeight="1">
      <c r="A695" s="63" t="s">
        <v>798</v>
      </c>
      <c r="B695" s="65">
        <v>744</v>
      </c>
      <c r="C695" s="65">
        <v>620</v>
      </c>
      <c r="D695" s="40">
        <f t="shared" si="10"/>
        <v>-16.7</v>
      </c>
      <c r="E695" s="62"/>
    </row>
    <row r="696" spans="1:5" s="179" customFormat="1" ht="20.100000000000001" customHeight="1">
      <c r="A696" s="63" t="s">
        <v>799</v>
      </c>
      <c r="B696" s="65">
        <v>0</v>
      </c>
      <c r="C696" s="65"/>
      <c r="D696" s="40">
        <f t="shared" si="10"/>
        <v>0</v>
      </c>
      <c r="E696" s="62"/>
    </row>
    <row r="697" spans="1:5" s="179" customFormat="1" ht="20.100000000000001" customHeight="1">
      <c r="A697" s="63" t="s">
        <v>800</v>
      </c>
      <c r="B697" s="65">
        <v>0</v>
      </c>
      <c r="C697" s="65"/>
      <c r="D697" s="40">
        <f t="shared" si="10"/>
        <v>0</v>
      </c>
      <c r="E697" s="62"/>
    </row>
    <row r="698" spans="1:5" s="179" customFormat="1" ht="20.100000000000001" customHeight="1">
      <c r="A698" s="63" t="s">
        <v>801</v>
      </c>
      <c r="B698" s="65">
        <v>730</v>
      </c>
      <c r="C698" s="65">
        <v>608</v>
      </c>
      <c r="D698" s="40">
        <f t="shared" si="10"/>
        <v>-16.7</v>
      </c>
      <c r="E698" s="62"/>
    </row>
    <row r="699" spans="1:5" s="179" customFormat="1" ht="20.100000000000001" customHeight="1">
      <c r="A699" s="63" t="s">
        <v>802</v>
      </c>
      <c r="B699" s="65">
        <v>0</v>
      </c>
      <c r="C699" s="65"/>
      <c r="D699" s="40">
        <f t="shared" si="10"/>
        <v>0</v>
      </c>
      <c r="E699" s="62"/>
    </row>
    <row r="700" spans="1:5" s="179" customFormat="1" ht="20.100000000000001" customHeight="1">
      <c r="A700" s="63" t="s">
        <v>803</v>
      </c>
      <c r="B700" s="65">
        <v>1066</v>
      </c>
      <c r="C700" s="65">
        <v>364</v>
      </c>
      <c r="D700" s="40">
        <f t="shared" si="10"/>
        <v>-65.900000000000006</v>
      </c>
      <c r="E700" s="62"/>
    </row>
    <row r="701" spans="1:5" s="179" customFormat="1" ht="20.100000000000001" customHeight="1">
      <c r="A701" s="63" t="s">
        <v>804</v>
      </c>
      <c r="B701" s="65">
        <f>SUM(B702:B703)</f>
        <v>32</v>
      </c>
      <c r="C701" s="65">
        <f>SUM(C702:C703)</f>
        <v>108</v>
      </c>
      <c r="D701" s="40">
        <f t="shared" si="10"/>
        <v>237.5</v>
      </c>
      <c r="E701" s="62"/>
    </row>
    <row r="702" spans="1:5" s="179" customFormat="1" ht="20.100000000000001" customHeight="1">
      <c r="A702" s="63" t="s">
        <v>805</v>
      </c>
      <c r="B702" s="65">
        <v>32</v>
      </c>
      <c r="C702" s="65">
        <v>108</v>
      </c>
      <c r="D702" s="40">
        <f t="shared" si="10"/>
        <v>237.5</v>
      </c>
      <c r="E702" s="62"/>
    </row>
    <row r="703" spans="1:5" s="179" customFormat="1" ht="20.100000000000001" customHeight="1">
      <c r="A703" s="63" t="s">
        <v>806</v>
      </c>
      <c r="B703" s="65"/>
      <c r="C703" s="65"/>
      <c r="D703" s="40">
        <f t="shared" si="10"/>
        <v>0</v>
      </c>
      <c r="E703" s="62"/>
    </row>
    <row r="704" spans="1:5" s="179" customFormat="1" ht="20.100000000000001" customHeight="1">
      <c r="A704" s="63" t="s">
        <v>807</v>
      </c>
      <c r="B704" s="65">
        <f>SUM(B705:B707)</f>
        <v>887</v>
      </c>
      <c r="C704" s="65">
        <f>SUM(C705:C707)</f>
        <v>467</v>
      </c>
      <c r="D704" s="40">
        <f t="shared" si="10"/>
        <v>-47.4</v>
      </c>
      <c r="E704" s="62"/>
    </row>
    <row r="705" spans="1:5" s="179" customFormat="1" ht="20.100000000000001" customHeight="1">
      <c r="A705" s="63" t="s">
        <v>808</v>
      </c>
      <c r="B705" s="65">
        <v>374</v>
      </c>
      <c r="C705" s="65">
        <v>414</v>
      </c>
      <c r="D705" s="40">
        <f t="shared" si="10"/>
        <v>10.7</v>
      </c>
      <c r="E705" s="62"/>
    </row>
    <row r="706" spans="1:5" s="179" customFormat="1" ht="20.100000000000001" customHeight="1">
      <c r="A706" s="63" t="s">
        <v>809</v>
      </c>
      <c r="B706" s="65">
        <v>0</v>
      </c>
      <c r="C706" s="65"/>
      <c r="D706" s="40">
        <f t="shared" si="10"/>
        <v>0</v>
      </c>
      <c r="E706" s="62"/>
    </row>
    <row r="707" spans="1:5" s="179" customFormat="1" ht="20.100000000000001" customHeight="1">
      <c r="A707" s="63" t="s">
        <v>810</v>
      </c>
      <c r="B707" s="65">
        <v>513</v>
      </c>
      <c r="C707" s="65">
        <v>53</v>
      </c>
      <c r="D707" s="40">
        <f t="shared" si="10"/>
        <v>-89.7</v>
      </c>
      <c r="E707" s="62"/>
    </row>
    <row r="708" spans="1:5" s="179" customFormat="1" ht="20.100000000000001" customHeight="1">
      <c r="A708" s="63" t="s">
        <v>811</v>
      </c>
      <c r="B708" s="65">
        <f>SUM(B709:B717)</f>
        <v>1612</v>
      </c>
      <c r="C708" s="65">
        <f>SUM(C709:C717)</f>
        <v>1651</v>
      </c>
      <c r="D708" s="40">
        <f t="shared" si="10"/>
        <v>2.4</v>
      </c>
      <c r="E708" s="62"/>
    </row>
    <row r="709" spans="1:5" s="179" customFormat="1" ht="20.100000000000001" customHeight="1">
      <c r="A709" s="63" t="s">
        <v>302</v>
      </c>
      <c r="B709" s="65">
        <v>614</v>
      </c>
      <c r="C709" s="65">
        <v>640</v>
      </c>
      <c r="D709" s="40">
        <f t="shared" ref="D709:D772" si="11">IF(B709=0,0,(C709/B709-1)*100)</f>
        <v>4.2</v>
      </c>
      <c r="E709" s="62"/>
    </row>
    <row r="710" spans="1:5" s="179" customFormat="1" ht="20.100000000000001" customHeight="1">
      <c r="A710" s="63" t="s">
        <v>303</v>
      </c>
      <c r="B710" s="65">
        <v>249</v>
      </c>
      <c r="C710" s="65">
        <v>249</v>
      </c>
      <c r="D710" s="40">
        <f t="shared" si="11"/>
        <v>0</v>
      </c>
      <c r="E710" s="62"/>
    </row>
    <row r="711" spans="1:5" s="179" customFormat="1" ht="20.100000000000001" customHeight="1">
      <c r="A711" s="63" t="s">
        <v>304</v>
      </c>
      <c r="B711" s="65">
        <v>0</v>
      </c>
      <c r="C711" s="65"/>
      <c r="D711" s="40">
        <f t="shared" si="11"/>
        <v>0</v>
      </c>
      <c r="E711" s="62"/>
    </row>
    <row r="712" spans="1:5" s="179" customFormat="1" ht="20.100000000000001" customHeight="1">
      <c r="A712" s="63" t="s">
        <v>812</v>
      </c>
      <c r="B712" s="65">
        <v>0</v>
      </c>
      <c r="C712" s="65"/>
      <c r="D712" s="40">
        <f t="shared" si="11"/>
        <v>0</v>
      </c>
      <c r="E712" s="62"/>
    </row>
    <row r="713" spans="1:5" s="179" customFormat="1" ht="20.100000000000001" customHeight="1">
      <c r="A713" s="63" t="s">
        <v>813</v>
      </c>
      <c r="B713" s="65">
        <v>0</v>
      </c>
      <c r="C713" s="65"/>
      <c r="D713" s="40">
        <f t="shared" si="11"/>
        <v>0</v>
      </c>
      <c r="E713" s="62"/>
    </row>
    <row r="714" spans="1:5" s="179" customFormat="1" ht="20.100000000000001" customHeight="1">
      <c r="A714" s="63" t="s">
        <v>814</v>
      </c>
      <c r="B714" s="65">
        <v>0</v>
      </c>
      <c r="C714" s="65"/>
      <c r="D714" s="40">
        <f t="shared" si="11"/>
        <v>0</v>
      </c>
      <c r="E714" s="62"/>
    </row>
    <row r="715" spans="1:5" s="179" customFormat="1" ht="20.100000000000001" customHeight="1">
      <c r="A715" s="63" t="s">
        <v>815</v>
      </c>
      <c r="B715" s="65">
        <v>200</v>
      </c>
      <c r="C715" s="65">
        <v>170</v>
      </c>
      <c r="D715" s="40">
        <f t="shared" si="11"/>
        <v>-15</v>
      </c>
      <c r="E715" s="62"/>
    </row>
    <row r="716" spans="1:5" s="179" customFormat="1" ht="20.100000000000001" customHeight="1">
      <c r="A716" s="63" t="s">
        <v>310</v>
      </c>
      <c r="B716" s="65">
        <v>528</v>
      </c>
      <c r="C716" s="65">
        <v>592</v>
      </c>
      <c r="D716" s="40">
        <f t="shared" si="11"/>
        <v>12.1</v>
      </c>
      <c r="E716" s="62"/>
    </row>
    <row r="717" spans="1:5" s="179" customFormat="1" ht="20.100000000000001" customHeight="1">
      <c r="A717" s="63" t="s">
        <v>816</v>
      </c>
      <c r="B717" s="65">
        <v>21</v>
      </c>
      <c r="C717" s="65"/>
      <c r="D717" s="40">
        <f t="shared" si="11"/>
        <v>-100</v>
      </c>
      <c r="E717" s="62"/>
    </row>
    <row r="718" spans="1:5" s="181" customFormat="1" ht="20.100000000000001" customHeight="1">
      <c r="A718" s="63" t="s">
        <v>817</v>
      </c>
      <c r="B718" s="65">
        <f>SUM(B719:B722)</f>
        <v>1015</v>
      </c>
      <c r="C718" s="65">
        <f>SUM(C719:C722)</f>
        <v>599</v>
      </c>
      <c r="D718" s="40">
        <f t="shared" si="11"/>
        <v>-41</v>
      </c>
      <c r="E718" s="62"/>
    </row>
    <row r="719" spans="1:5" s="181" customFormat="1" ht="20.100000000000001" customHeight="1">
      <c r="A719" s="63" t="s">
        <v>818</v>
      </c>
      <c r="B719" s="65"/>
      <c r="C719" s="65"/>
      <c r="D719" s="40">
        <f t="shared" si="11"/>
        <v>0</v>
      </c>
      <c r="E719" s="62"/>
    </row>
    <row r="720" spans="1:5" s="181" customFormat="1" ht="20.100000000000001" customHeight="1">
      <c r="A720" s="63" t="s">
        <v>819</v>
      </c>
      <c r="B720" s="65"/>
      <c r="C720" s="65"/>
      <c r="D720" s="40">
        <f t="shared" si="11"/>
        <v>0</v>
      </c>
      <c r="E720" s="62"/>
    </row>
    <row r="721" spans="1:5" s="181" customFormat="1" ht="20.100000000000001" customHeight="1">
      <c r="A721" s="63" t="s">
        <v>820</v>
      </c>
      <c r="B721" s="65"/>
      <c r="C721" s="65"/>
      <c r="D721" s="40">
        <f t="shared" si="11"/>
        <v>0</v>
      </c>
      <c r="E721" s="62"/>
    </row>
    <row r="722" spans="1:5" s="181" customFormat="1" ht="20.100000000000001" customHeight="1">
      <c r="A722" s="63" t="s">
        <v>821</v>
      </c>
      <c r="B722" s="65">
        <v>1015</v>
      </c>
      <c r="C722" s="65">
        <v>599</v>
      </c>
      <c r="D722" s="40">
        <f t="shared" si="11"/>
        <v>-41</v>
      </c>
      <c r="E722" s="62"/>
    </row>
    <row r="723" spans="1:5" s="181" customFormat="1" ht="20.100000000000001" customHeight="1">
      <c r="A723" s="63" t="s">
        <v>822</v>
      </c>
      <c r="B723" s="65">
        <f>SUM(B724:B728)</f>
        <v>7661</v>
      </c>
      <c r="C723" s="65">
        <f>SUM(C724:C728)</f>
        <v>16316</v>
      </c>
      <c r="D723" s="40">
        <f t="shared" si="11"/>
        <v>113</v>
      </c>
      <c r="E723" s="62"/>
    </row>
    <row r="724" spans="1:5" s="181" customFormat="1" ht="20.100000000000001" customHeight="1">
      <c r="A724" s="63" t="s">
        <v>823</v>
      </c>
      <c r="B724" s="65"/>
      <c r="C724" s="65"/>
      <c r="D724" s="40">
        <f t="shared" si="11"/>
        <v>0</v>
      </c>
      <c r="E724" s="62"/>
    </row>
    <row r="725" spans="1:5" s="181" customFormat="1" ht="20.100000000000001" customHeight="1">
      <c r="A725" s="63" t="s">
        <v>824</v>
      </c>
      <c r="B725" s="65"/>
      <c r="C725" s="65">
        <v>13520</v>
      </c>
      <c r="D725" s="40">
        <f t="shared" si="11"/>
        <v>0</v>
      </c>
      <c r="E725" s="62"/>
    </row>
    <row r="726" spans="1:5" s="181" customFormat="1" ht="20.100000000000001" customHeight="1">
      <c r="A726" s="63" t="s">
        <v>825</v>
      </c>
      <c r="B726" s="65"/>
      <c r="C726" s="65"/>
      <c r="D726" s="40">
        <f t="shared" si="11"/>
        <v>0</v>
      </c>
      <c r="E726" s="62"/>
    </row>
    <row r="727" spans="1:5" s="181" customFormat="1" ht="20.100000000000001" customHeight="1">
      <c r="A727" s="63" t="s">
        <v>826</v>
      </c>
      <c r="B727" s="65">
        <v>6517</v>
      </c>
      <c r="C727" s="65"/>
      <c r="D727" s="40">
        <f t="shared" si="11"/>
        <v>-100</v>
      </c>
      <c r="E727" s="62"/>
    </row>
    <row r="728" spans="1:5" s="181" customFormat="1" ht="20.100000000000001" customHeight="1">
      <c r="A728" s="63" t="s">
        <v>827</v>
      </c>
      <c r="B728" s="65">
        <v>1144</v>
      </c>
      <c r="C728" s="65">
        <v>2796</v>
      </c>
      <c r="D728" s="40">
        <f t="shared" si="11"/>
        <v>144.4</v>
      </c>
      <c r="E728" s="62"/>
    </row>
    <row r="729" spans="1:5" s="181" customFormat="1" ht="20.100000000000001" customHeight="1">
      <c r="A729" s="63" t="s">
        <v>828</v>
      </c>
      <c r="B729" s="65">
        <f>SUM(B730:B732)</f>
        <v>0</v>
      </c>
      <c r="C729" s="65">
        <f>SUM(C730:C732)</f>
        <v>0</v>
      </c>
      <c r="D729" s="40">
        <f t="shared" si="11"/>
        <v>0</v>
      </c>
      <c r="E729" s="62"/>
    </row>
    <row r="730" spans="1:5" s="181" customFormat="1" ht="20.100000000000001" customHeight="1">
      <c r="A730" s="63" t="s">
        <v>829</v>
      </c>
      <c r="B730" s="65"/>
      <c r="C730" s="65"/>
      <c r="D730" s="40">
        <f t="shared" si="11"/>
        <v>0</v>
      </c>
      <c r="E730" s="62"/>
    </row>
    <row r="731" spans="1:5" s="181" customFormat="1" ht="20.100000000000001" customHeight="1">
      <c r="A731" s="63" t="s">
        <v>830</v>
      </c>
      <c r="B731" s="65"/>
      <c r="C731" s="65"/>
      <c r="D731" s="40">
        <f t="shared" si="11"/>
        <v>0</v>
      </c>
      <c r="E731" s="62"/>
    </row>
    <row r="732" spans="1:5" s="181" customFormat="1" ht="20.100000000000001" customHeight="1">
      <c r="A732" s="63" t="s">
        <v>831</v>
      </c>
      <c r="B732" s="65"/>
      <c r="C732" s="65"/>
      <c r="D732" s="40">
        <f t="shared" si="11"/>
        <v>0</v>
      </c>
      <c r="E732" s="62"/>
    </row>
    <row r="733" spans="1:5" s="181" customFormat="1" ht="20.100000000000001" customHeight="1">
      <c r="A733" s="63" t="s">
        <v>832</v>
      </c>
      <c r="B733" s="65">
        <f>SUM(B734:B735)</f>
        <v>0</v>
      </c>
      <c r="C733" s="65">
        <f>SUM(C734:C735)</f>
        <v>0</v>
      </c>
      <c r="D733" s="40">
        <f t="shared" si="11"/>
        <v>0</v>
      </c>
      <c r="E733" s="62"/>
    </row>
    <row r="734" spans="1:5" s="181" customFormat="1" ht="20.100000000000001" customHeight="1">
      <c r="A734" s="63" t="s">
        <v>833</v>
      </c>
      <c r="B734" s="65"/>
      <c r="C734" s="65"/>
      <c r="D734" s="40">
        <f t="shared" si="11"/>
        <v>0</v>
      </c>
      <c r="E734" s="62"/>
    </row>
    <row r="735" spans="1:5" s="181" customFormat="1" ht="20.100000000000001" customHeight="1">
      <c r="A735" s="63" t="s">
        <v>834</v>
      </c>
      <c r="B735" s="65"/>
      <c r="C735" s="65"/>
      <c r="D735" s="40">
        <f t="shared" si="11"/>
        <v>0</v>
      </c>
      <c r="E735" s="62"/>
    </row>
    <row r="736" spans="1:5" s="179" customFormat="1" ht="20.100000000000001" customHeight="1">
      <c r="A736" s="63" t="s">
        <v>835</v>
      </c>
      <c r="B736" s="65">
        <v>130</v>
      </c>
      <c r="C736" s="65">
        <v>100</v>
      </c>
      <c r="D736" s="40">
        <f t="shared" si="11"/>
        <v>-23.1</v>
      </c>
      <c r="E736" s="62"/>
    </row>
    <row r="737" spans="1:5" s="179" customFormat="1" ht="20.100000000000001" customHeight="1">
      <c r="A737" s="63" t="s">
        <v>43</v>
      </c>
      <c r="B737" s="65">
        <f>SUM(B738,B747,B751,B759,B765,B772,B778,B781,B784,B785,B786,B792,B793,B794,B809)</f>
        <v>4457</v>
      </c>
      <c r="C737" s="65">
        <f>SUM(C738,C747,C751,C759,C765,C772,C778,C781,C784,C785,C786,C792,C793,C794,C809)</f>
        <v>13050</v>
      </c>
      <c r="D737" s="40">
        <f t="shared" si="11"/>
        <v>192.8</v>
      </c>
      <c r="E737" s="62"/>
    </row>
    <row r="738" spans="1:5" s="179" customFormat="1" ht="20.100000000000001" customHeight="1">
      <c r="A738" s="63" t="s">
        <v>836</v>
      </c>
      <c r="B738" s="65">
        <f>SUM(B739:B746)</f>
        <v>749</v>
      </c>
      <c r="C738" s="65">
        <f>SUM(C739:C746)</f>
        <v>2081</v>
      </c>
      <c r="D738" s="40">
        <f t="shared" si="11"/>
        <v>177.8</v>
      </c>
      <c r="E738" s="62"/>
    </row>
    <row r="739" spans="1:5" s="179" customFormat="1" ht="20.100000000000001" customHeight="1">
      <c r="A739" s="63" t="s">
        <v>302</v>
      </c>
      <c r="B739" s="65">
        <v>276</v>
      </c>
      <c r="C739" s="65">
        <v>430</v>
      </c>
      <c r="D739" s="40">
        <f t="shared" si="11"/>
        <v>55.8</v>
      </c>
      <c r="E739" s="62"/>
    </row>
    <row r="740" spans="1:5" s="179" customFormat="1" ht="20.100000000000001" customHeight="1">
      <c r="A740" s="63" t="s">
        <v>303</v>
      </c>
      <c r="B740" s="65">
        <v>0</v>
      </c>
      <c r="C740" s="65"/>
      <c r="D740" s="40">
        <f t="shared" si="11"/>
        <v>0</v>
      </c>
      <c r="E740" s="62"/>
    </row>
    <row r="741" spans="1:5" s="179" customFormat="1" ht="20.100000000000001" customHeight="1">
      <c r="A741" s="63" t="s">
        <v>304</v>
      </c>
      <c r="B741" s="65">
        <v>0</v>
      </c>
      <c r="C741" s="65"/>
      <c r="D741" s="40">
        <f t="shared" si="11"/>
        <v>0</v>
      </c>
      <c r="E741" s="62"/>
    </row>
    <row r="742" spans="1:5" s="179" customFormat="1" ht="20.100000000000001" customHeight="1">
      <c r="A742" s="63" t="s">
        <v>837</v>
      </c>
      <c r="B742" s="65">
        <v>139</v>
      </c>
      <c r="C742" s="65">
        <v>220</v>
      </c>
      <c r="D742" s="40">
        <f t="shared" si="11"/>
        <v>58.3</v>
      </c>
      <c r="E742" s="62"/>
    </row>
    <row r="743" spans="1:5" s="179" customFormat="1" ht="20.100000000000001" customHeight="1">
      <c r="A743" s="63" t="s">
        <v>838</v>
      </c>
      <c r="B743" s="65">
        <v>174</v>
      </c>
      <c r="C743" s="65">
        <v>311</v>
      </c>
      <c r="D743" s="40">
        <f t="shared" si="11"/>
        <v>78.7</v>
      </c>
      <c r="E743" s="62"/>
    </row>
    <row r="744" spans="1:5" s="179" customFormat="1" ht="20.100000000000001" customHeight="1">
      <c r="A744" s="63" t="s">
        <v>839</v>
      </c>
      <c r="B744" s="65">
        <v>0</v>
      </c>
      <c r="C744" s="65"/>
      <c r="D744" s="40">
        <f t="shared" si="11"/>
        <v>0</v>
      </c>
      <c r="E744" s="62"/>
    </row>
    <row r="745" spans="1:5" s="179" customFormat="1" ht="20.100000000000001" customHeight="1">
      <c r="A745" s="63" t="s">
        <v>840</v>
      </c>
      <c r="B745" s="65">
        <v>0</v>
      </c>
      <c r="C745" s="65"/>
      <c r="D745" s="40">
        <f t="shared" si="11"/>
        <v>0</v>
      </c>
      <c r="E745" s="62"/>
    </row>
    <row r="746" spans="1:5" s="179" customFormat="1" ht="20.100000000000001" customHeight="1">
      <c r="A746" s="63" t="s">
        <v>841</v>
      </c>
      <c r="B746" s="65">
        <v>160</v>
      </c>
      <c r="C746" s="65">
        <v>1120</v>
      </c>
      <c r="D746" s="40">
        <f t="shared" si="11"/>
        <v>600</v>
      </c>
      <c r="E746" s="62"/>
    </row>
    <row r="747" spans="1:5" s="179" customFormat="1" ht="20.100000000000001" customHeight="1">
      <c r="A747" s="63" t="s">
        <v>842</v>
      </c>
      <c r="B747" s="65">
        <f>SUM(B748:B750)</f>
        <v>206</v>
      </c>
      <c r="C747" s="65">
        <f>SUM(C748:C750)</f>
        <v>200</v>
      </c>
      <c r="D747" s="40">
        <f t="shared" si="11"/>
        <v>-2.9</v>
      </c>
      <c r="E747" s="62"/>
    </row>
    <row r="748" spans="1:5" s="179" customFormat="1" ht="20.100000000000001" customHeight="1">
      <c r="A748" s="63" t="s">
        <v>843</v>
      </c>
      <c r="B748" s="65"/>
      <c r="C748" s="65"/>
      <c r="D748" s="40">
        <f t="shared" si="11"/>
        <v>0</v>
      </c>
      <c r="E748" s="62"/>
    </row>
    <row r="749" spans="1:5" s="179" customFormat="1" ht="20.100000000000001" customHeight="1">
      <c r="A749" s="63" t="s">
        <v>844</v>
      </c>
      <c r="B749" s="65"/>
      <c r="C749" s="65"/>
      <c r="D749" s="40">
        <f t="shared" si="11"/>
        <v>0</v>
      </c>
      <c r="E749" s="62"/>
    </row>
    <row r="750" spans="1:5" s="179" customFormat="1" ht="20.100000000000001" customHeight="1">
      <c r="A750" s="63" t="s">
        <v>845</v>
      </c>
      <c r="B750" s="65">
        <v>206</v>
      </c>
      <c r="C750" s="65">
        <v>200</v>
      </c>
      <c r="D750" s="40">
        <f t="shared" si="11"/>
        <v>-2.9</v>
      </c>
      <c r="E750" s="62"/>
    </row>
    <row r="751" spans="1:5" s="179" customFormat="1" ht="20.100000000000001" customHeight="1">
      <c r="A751" s="63" t="s">
        <v>846</v>
      </c>
      <c r="B751" s="65">
        <f>SUM(B752:B758)</f>
        <v>1056</v>
      </c>
      <c r="C751" s="65">
        <f>SUM(C752:C758)</f>
        <v>5239</v>
      </c>
      <c r="D751" s="40">
        <f t="shared" si="11"/>
        <v>396.1</v>
      </c>
      <c r="E751" s="62"/>
    </row>
    <row r="752" spans="1:5" s="179" customFormat="1" ht="20.100000000000001" customHeight="1">
      <c r="A752" s="63" t="s">
        <v>847</v>
      </c>
      <c r="B752" s="65">
        <v>281</v>
      </c>
      <c r="C752" s="65">
        <v>520</v>
      </c>
      <c r="D752" s="40">
        <f t="shared" si="11"/>
        <v>85.1</v>
      </c>
      <c r="E752" s="62"/>
    </row>
    <row r="753" spans="1:5" s="179" customFormat="1" ht="20.100000000000001" customHeight="1">
      <c r="A753" s="63" t="s">
        <v>848</v>
      </c>
      <c r="B753" s="65">
        <v>0</v>
      </c>
      <c r="C753" s="65"/>
      <c r="D753" s="40">
        <f t="shared" si="11"/>
        <v>0</v>
      </c>
      <c r="E753" s="62"/>
    </row>
    <row r="754" spans="1:5" s="179" customFormat="1" ht="20.100000000000001" customHeight="1">
      <c r="A754" s="63" t="s">
        <v>849</v>
      </c>
      <c r="B754" s="65">
        <v>0</v>
      </c>
      <c r="C754" s="65"/>
      <c r="D754" s="40">
        <f t="shared" si="11"/>
        <v>0</v>
      </c>
      <c r="E754" s="62"/>
    </row>
    <row r="755" spans="1:5" s="179" customFormat="1" ht="20.100000000000001" customHeight="1">
      <c r="A755" s="63" t="s">
        <v>850</v>
      </c>
      <c r="B755" s="65">
        <v>0</v>
      </c>
      <c r="C755" s="65"/>
      <c r="D755" s="40">
        <f t="shared" si="11"/>
        <v>0</v>
      </c>
      <c r="E755" s="62"/>
    </row>
    <row r="756" spans="1:5" s="179" customFormat="1" ht="20.100000000000001" customHeight="1">
      <c r="A756" s="63" t="s">
        <v>851</v>
      </c>
      <c r="B756" s="65">
        <v>0</v>
      </c>
      <c r="C756" s="65"/>
      <c r="D756" s="40">
        <f t="shared" si="11"/>
        <v>0</v>
      </c>
      <c r="E756" s="62"/>
    </row>
    <row r="757" spans="1:5" s="179" customFormat="1" ht="20.100000000000001" customHeight="1">
      <c r="A757" s="63" t="s">
        <v>852</v>
      </c>
      <c r="B757" s="65">
        <v>0</v>
      </c>
      <c r="C757" s="65"/>
      <c r="D757" s="40">
        <f t="shared" si="11"/>
        <v>0</v>
      </c>
      <c r="E757" s="62"/>
    </row>
    <row r="758" spans="1:5" s="179" customFormat="1" ht="20.100000000000001" customHeight="1">
      <c r="A758" s="63" t="s">
        <v>853</v>
      </c>
      <c r="B758" s="65">
        <v>775</v>
      </c>
      <c r="C758" s="65">
        <v>4719</v>
      </c>
      <c r="D758" s="40">
        <f t="shared" si="11"/>
        <v>508.9</v>
      </c>
      <c r="E758" s="62"/>
    </row>
    <row r="759" spans="1:5" s="179" customFormat="1" ht="20.100000000000001" customHeight="1">
      <c r="A759" s="63" t="s">
        <v>854</v>
      </c>
      <c r="B759" s="65">
        <f>SUM(B760:B764)</f>
        <v>0</v>
      </c>
      <c r="C759" s="65">
        <f>SUM(C760:C764)</f>
        <v>0</v>
      </c>
      <c r="D759" s="40">
        <f t="shared" si="11"/>
        <v>0</v>
      </c>
      <c r="E759" s="62"/>
    </row>
    <row r="760" spans="1:5" s="179" customFormat="1" ht="20.100000000000001" customHeight="1">
      <c r="A760" s="63" t="s">
        <v>855</v>
      </c>
      <c r="B760" s="65"/>
      <c r="C760" s="65"/>
      <c r="D760" s="40">
        <f t="shared" si="11"/>
        <v>0</v>
      </c>
      <c r="E760" s="62"/>
    </row>
    <row r="761" spans="1:5" s="179" customFormat="1" ht="20.100000000000001" customHeight="1">
      <c r="A761" s="63" t="s">
        <v>856</v>
      </c>
      <c r="B761" s="65"/>
      <c r="C761" s="65"/>
      <c r="D761" s="40">
        <f t="shared" si="11"/>
        <v>0</v>
      </c>
      <c r="E761" s="62"/>
    </row>
    <row r="762" spans="1:5" s="179" customFormat="1" ht="20.100000000000001" customHeight="1">
      <c r="A762" s="63" t="s">
        <v>857</v>
      </c>
      <c r="B762" s="65"/>
      <c r="C762" s="65"/>
      <c r="D762" s="40">
        <f t="shared" si="11"/>
        <v>0</v>
      </c>
      <c r="E762" s="62"/>
    </row>
    <row r="763" spans="1:5" s="179" customFormat="1" ht="20.100000000000001" customHeight="1">
      <c r="A763" s="63" t="s">
        <v>858</v>
      </c>
      <c r="B763" s="65"/>
      <c r="C763" s="65"/>
      <c r="D763" s="40">
        <f t="shared" si="11"/>
        <v>0</v>
      </c>
      <c r="E763" s="62"/>
    </row>
    <row r="764" spans="1:5" s="179" customFormat="1" ht="20.100000000000001" customHeight="1">
      <c r="A764" s="63" t="s">
        <v>859</v>
      </c>
      <c r="B764" s="65"/>
      <c r="C764" s="65"/>
      <c r="D764" s="40">
        <f t="shared" si="11"/>
        <v>0</v>
      </c>
      <c r="E764" s="62"/>
    </row>
    <row r="765" spans="1:5" s="179" customFormat="1" ht="20.100000000000001" customHeight="1">
      <c r="A765" s="63" t="s">
        <v>860</v>
      </c>
      <c r="B765" s="65">
        <f>SUM(B766:B771)</f>
        <v>0</v>
      </c>
      <c r="C765" s="65">
        <f>SUM(C766:C771)</f>
        <v>0</v>
      </c>
      <c r="D765" s="40">
        <f t="shared" si="11"/>
        <v>0</v>
      </c>
      <c r="E765" s="62"/>
    </row>
    <row r="766" spans="1:5" s="179" customFormat="1" ht="20.100000000000001" customHeight="1">
      <c r="A766" s="63" t="s">
        <v>861</v>
      </c>
      <c r="B766" s="65"/>
      <c r="C766" s="65"/>
      <c r="D766" s="40">
        <f t="shared" si="11"/>
        <v>0</v>
      </c>
      <c r="E766" s="62"/>
    </row>
    <row r="767" spans="1:5" s="179" customFormat="1" ht="20.100000000000001" customHeight="1">
      <c r="A767" s="63" t="s">
        <v>862</v>
      </c>
      <c r="B767" s="65"/>
      <c r="C767" s="65"/>
      <c r="D767" s="40">
        <f t="shared" si="11"/>
        <v>0</v>
      </c>
      <c r="E767" s="62"/>
    </row>
    <row r="768" spans="1:5" s="179" customFormat="1" ht="20.100000000000001" customHeight="1">
      <c r="A768" s="63" t="s">
        <v>863</v>
      </c>
      <c r="B768" s="65"/>
      <c r="C768" s="65"/>
      <c r="D768" s="40">
        <f t="shared" si="11"/>
        <v>0</v>
      </c>
      <c r="E768" s="62"/>
    </row>
    <row r="769" spans="1:5" s="179" customFormat="1" ht="20.100000000000001" customHeight="1">
      <c r="A769" s="63" t="s">
        <v>864</v>
      </c>
      <c r="B769" s="65"/>
      <c r="C769" s="65"/>
      <c r="D769" s="40">
        <f t="shared" si="11"/>
        <v>0</v>
      </c>
      <c r="E769" s="62"/>
    </row>
    <row r="770" spans="1:5" s="179" customFormat="1" ht="20.100000000000001" customHeight="1">
      <c r="A770" s="63" t="s">
        <v>865</v>
      </c>
      <c r="B770" s="65"/>
      <c r="C770" s="65"/>
      <c r="D770" s="40">
        <f t="shared" si="11"/>
        <v>0</v>
      </c>
      <c r="E770" s="62"/>
    </row>
    <row r="771" spans="1:5" s="179" customFormat="1" ht="20.100000000000001" customHeight="1">
      <c r="A771" s="63" t="s">
        <v>866</v>
      </c>
      <c r="B771" s="65"/>
      <c r="C771" s="65"/>
      <c r="D771" s="40">
        <f t="shared" si="11"/>
        <v>0</v>
      </c>
      <c r="E771" s="62"/>
    </row>
    <row r="772" spans="1:5" s="179" customFormat="1" ht="20.100000000000001" customHeight="1">
      <c r="A772" s="63" t="s">
        <v>867</v>
      </c>
      <c r="B772" s="65">
        <f>SUM(B773:B777)</f>
        <v>150</v>
      </c>
      <c r="C772" s="65">
        <f>SUM(C773:C777)</f>
        <v>0</v>
      </c>
      <c r="D772" s="40">
        <f t="shared" si="11"/>
        <v>-100</v>
      </c>
      <c r="E772" s="62"/>
    </row>
    <row r="773" spans="1:5" s="179" customFormat="1" ht="20.100000000000001" customHeight="1">
      <c r="A773" s="63" t="s">
        <v>868</v>
      </c>
      <c r="B773" s="65">
        <v>150</v>
      </c>
      <c r="C773" s="65"/>
      <c r="D773" s="40">
        <f t="shared" ref="D773:D836" si="12">IF(B773=0,0,(C773/B773-1)*100)</f>
        <v>-100</v>
      </c>
      <c r="E773" s="62"/>
    </row>
    <row r="774" spans="1:5" s="179" customFormat="1" ht="20.100000000000001" customHeight="1">
      <c r="A774" s="63" t="s">
        <v>869</v>
      </c>
      <c r="B774" s="65"/>
      <c r="C774" s="65"/>
      <c r="D774" s="40">
        <f t="shared" si="12"/>
        <v>0</v>
      </c>
      <c r="E774" s="62"/>
    </row>
    <row r="775" spans="1:5" s="179" customFormat="1" ht="20.100000000000001" customHeight="1">
      <c r="A775" s="63" t="s">
        <v>870</v>
      </c>
      <c r="B775" s="65"/>
      <c r="C775" s="65"/>
      <c r="D775" s="40">
        <f t="shared" si="12"/>
        <v>0</v>
      </c>
      <c r="E775" s="62"/>
    </row>
    <row r="776" spans="1:5" s="179" customFormat="1" ht="20.100000000000001" customHeight="1">
      <c r="A776" s="63" t="s">
        <v>871</v>
      </c>
      <c r="B776" s="65"/>
      <c r="C776" s="65"/>
      <c r="D776" s="40">
        <f t="shared" si="12"/>
        <v>0</v>
      </c>
      <c r="E776" s="62"/>
    </row>
    <row r="777" spans="1:5" s="179" customFormat="1" ht="20.100000000000001" customHeight="1">
      <c r="A777" s="63" t="s">
        <v>872</v>
      </c>
      <c r="B777" s="65"/>
      <c r="C777" s="65"/>
      <c r="D777" s="40">
        <f t="shared" si="12"/>
        <v>0</v>
      </c>
      <c r="E777" s="62"/>
    </row>
    <row r="778" spans="1:5" s="179" customFormat="1" ht="20.100000000000001" customHeight="1">
      <c r="A778" s="63" t="s">
        <v>873</v>
      </c>
      <c r="B778" s="65">
        <f>SUM(B779:B780)</f>
        <v>0</v>
      </c>
      <c r="C778" s="65">
        <f>SUM(C779:C780)</f>
        <v>0</v>
      </c>
      <c r="D778" s="40">
        <f t="shared" si="12"/>
        <v>0</v>
      </c>
      <c r="E778" s="62"/>
    </row>
    <row r="779" spans="1:5" s="179" customFormat="1" ht="20.100000000000001" customHeight="1">
      <c r="A779" s="63" t="s">
        <v>874</v>
      </c>
      <c r="B779" s="65"/>
      <c r="C779" s="65"/>
      <c r="D779" s="40">
        <f t="shared" si="12"/>
        <v>0</v>
      </c>
      <c r="E779" s="62"/>
    </row>
    <row r="780" spans="1:5" s="179" customFormat="1" ht="20.100000000000001" customHeight="1">
      <c r="A780" s="63" t="s">
        <v>875</v>
      </c>
      <c r="B780" s="65"/>
      <c r="C780" s="65"/>
      <c r="D780" s="40">
        <f t="shared" si="12"/>
        <v>0</v>
      </c>
      <c r="E780" s="62"/>
    </row>
    <row r="781" spans="1:5" s="179" customFormat="1" ht="20.100000000000001" customHeight="1">
      <c r="A781" s="63" t="s">
        <v>876</v>
      </c>
      <c r="B781" s="65">
        <f>SUM(B782:B783)</f>
        <v>20</v>
      </c>
      <c r="C781" s="65">
        <f>SUM(C782:C783)</f>
        <v>20</v>
      </c>
      <c r="D781" s="40">
        <f t="shared" si="12"/>
        <v>0</v>
      </c>
      <c r="E781" s="62"/>
    </row>
    <row r="782" spans="1:5" s="179" customFormat="1" ht="20.100000000000001" customHeight="1">
      <c r="A782" s="63" t="s">
        <v>877</v>
      </c>
      <c r="B782" s="65">
        <v>20</v>
      </c>
      <c r="C782" s="65">
        <v>20</v>
      </c>
      <c r="D782" s="40">
        <f t="shared" si="12"/>
        <v>0</v>
      </c>
      <c r="E782" s="62"/>
    </row>
    <row r="783" spans="1:5" s="179" customFormat="1" ht="20.100000000000001" customHeight="1">
      <c r="A783" s="63" t="s">
        <v>878</v>
      </c>
      <c r="B783" s="65"/>
      <c r="C783" s="65"/>
      <c r="D783" s="40">
        <f t="shared" si="12"/>
        <v>0</v>
      </c>
      <c r="E783" s="62"/>
    </row>
    <row r="784" spans="1:5" s="179" customFormat="1" ht="20.100000000000001" customHeight="1">
      <c r="A784" s="63" t="s">
        <v>879</v>
      </c>
      <c r="B784" s="65"/>
      <c r="C784" s="65"/>
      <c r="D784" s="40">
        <f t="shared" si="12"/>
        <v>0</v>
      </c>
      <c r="E784" s="62"/>
    </row>
    <row r="785" spans="1:5" s="179" customFormat="1" ht="20.100000000000001" customHeight="1">
      <c r="A785" s="63" t="s">
        <v>880</v>
      </c>
      <c r="B785" s="65">
        <v>50</v>
      </c>
      <c r="C785" s="65">
        <v>35</v>
      </c>
      <c r="D785" s="40">
        <f t="shared" si="12"/>
        <v>-30</v>
      </c>
      <c r="E785" s="62"/>
    </row>
    <row r="786" spans="1:5" s="179" customFormat="1" ht="20.100000000000001" customHeight="1">
      <c r="A786" s="63" t="s">
        <v>881</v>
      </c>
      <c r="B786" s="65">
        <f>SUM(B787:B791)</f>
        <v>2196</v>
      </c>
      <c r="C786" s="65">
        <f>SUM(C787:C791)</f>
        <v>4575</v>
      </c>
      <c r="D786" s="40">
        <f t="shared" si="12"/>
        <v>108.3</v>
      </c>
      <c r="E786" s="62"/>
    </row>
    <row r="787" spans="1:5" s="179" customFormat="1" ht="20.100000000000001" customHeight="1">
      <c r="A787" s="63" t="s">
        <v>882</v>
      </c>
      <c r="B787" s="65">
        <v>2196</v>
      </c>
      <c r="C787" s="65">
        <v>4055</v>
      </c>
      <c r="D787" s="40">
        <f t="shared" si="12"/>
        <v>84.7</v>
      </c>
      <c r="E787" s="62"/>
    </row>
    <row r="788" spans="1:5" s="179" customFormat="1" ht="20.100000000000001" customHeight="1">
      <c r="A788" s="63" t="s">
        <v>883</v>
      </c>
      <c r="B788" s="65"/>
      <c r="C788" s="65"/>
      <c r="D788" s="40">
        <f t="shared" si="12"/>
        <v>0</v>
      </c>
      <c r="E788" s="62"/>
    </row>
    <row r="789" spans="1:5" s="179" customFormat="1" ht="20.100000000000001" customHeight="1">
      <c r="A789" s="63" t="s">
        <v>884</v>
      </c>
      <c r="B789" s="65"/>
      <c r="C789" s="65">
        <v>520</v>
      </c>
      <c r="D789" s="40">
        <f t="shared" si="12"/>
        <v>0</v>
      </c>
      <c r="E789" s="62"/>
    </row>
    <row r="790" spans="1:5" s="179" customFormat="1" ht="20.100000000000001" customHeight="1">
      <c r="A790" s="63" t="s">
        <v>885</v>
      </c>
      <c r="B790" s="65"/>
      <c r="C790" s="65"/>
      <c r="D790" s="40">
        <f t="shared" si="12"/>
        <v>0</v>
      </c>
      <c r="E790" s="62"/>
    </row>
    <row r="791" spans="1:5" s="179" customFormat="1" ht="20.100000000000001" customHeight="1">
      <c r="A791" s="63" t="s">
        <v>886</v>
      </c>
      <c r="B791" s="65"/>
      <c r="C791" s="65"/>
      <c r="D791" s="40">
        <f t="shared" si="12"/>
        <v>0</v>
      </c>
      <c r="E791" s="62"/>
    </row>
    <row r="792" spans="1:5" s="179" customFormat="1" ht="20.100000000000001" customHeight="1">
      <c r="A792" s="63" t="s">
        <v>887</v>
      </c>
      <c r="B792" s="65">
        <v>30</v>
      </c>
      <c r="C792" s="65"/>
      <c r="D792" s="40">
        <f t="shared" si="12"/>
        <v>-100</v>
      </c>
      <c r="E792" s="62"/>
    </row>
    <row r="793" spans="1:5" s="179" customFormat="1" ht="20.100000000000001" customHeight="1">
      <c r="A793" s="63" t="s">
        <v>888</v>
      </c>
      <c r="B793" s="65"/>
      <c r="C793" s="65"/>
      <c r="D793" s="40">
        <f t="shared" si="12"/>
        <v>0</v>
      </c>
      <c r="E793" s="62"/>
    </row>
    <row r="794" spans="1:5" s="179" customFormat="1" ht="20.100000000000001" customHeight="1">
      <c r="A794" s="63" t="s">
        <v>889</v>
      </c>
      <c r="B794" s="65">
        <f>SUM(B795:B808)</f>
        <v>0</v>
      </c>
      <c r="C794" s="65">
        <f>SUM(C795:C808)</f>
        <v>0</v>
      </c>
      <c r="D794" s="40">
        <f t="shared" si="12"/>
        <v>0</v>
      </c>
      <c r="E794" s="62"/>
    </row>
    <row r="795" spans="1:5" s="179" customFormat="1" ht="20.100000000000001" customHeight="1">
      <c r="A795" s="63" t="s">
        <v>302</v>
      </c>
      <c r="B795" s="65"/>
      <c r="C795" s="65"/>
      <c r="D795" s="40">
        <f t="shared" si="12"/>
        <v>0</v>
      </c>
      <c r="E795" s="62"/>
    </row>
    <row r="796" spans="1:5" s="179" customFormat="1" ht="20.100000000000001" customHeight="1">
      <c r="A796" s="63" t="s">
        <v>303</v>
      </c>
      <c r="B796" s="65"/>
      <c r="C796" s="65"/>
      <c r="D796" s="40">
        <f t="shared" si="12"/>
        <v>0</v>
      </c>
      <c r="E796" s="62"/>
    </row>
    <row r="797" spans="1:5" s="179" customFormat="1" ht="20.100000000000001" customHeight="1">
      <c r="A797" s="63" t="s">
        <v>304</v>
      </c>
      <c r="B797" s="65"/>
      <c r="C797" s="65"/>
      <c r="D797" s="40">
        <f t="shared" si="12"/>
        <v>0</v>
      </c>
      <c r="E797" s="62"/>
    </row>
    <row r="798" spans="1:5" s="179" customFormat="1" ht="20.100000000000001" customHeight="1">
      <c r="A798" s="63" t="s">
        <v>890</v>
      </c>
      <c r="B798" s="65"/>
      <c r="C798" s="65"/>
      <c r="D798" s="40">
        <f t="shared" si="12"/>
        <v>0</v>
      </c>
      <c r="E798" s="62"/>
    </row>
    <row r="799" spans="1:5" s="179" customFormat="1" ht="20.100000000000001" customHeight="1">
      <c r="A799" s="63" t="s">
        <v>891</v>
      </c>
      <c r="B799" s="65"/>
      <c r="C799" s="65"/>
      <c r="D799" s="40">
        <f t="shared" si="12"/>
        <v>0</v>
      </c>
      <c r="E799" s="62"/>
    </row>
    <row r="800" spans="1:5" s="179" customFormat="1" ht="20.100000000000001" customHeight="1">
      <c r="A800" s="63" t="s">
        <v>892</v>
      </c>
      <c r="B800" s="65"/>
      <c r="C800" s="65"/>
      <c r="D800" s="40">
        <f t="shared" si="12"/>
        <v>0</v>
      </c>
      <c r="E800" s="62"/>
    </row>
    <row r="801" spans="1:5" s="179" customFormat="1" ht="20.100000000000001" customHeight="1">
      <c r="A801" s="63" t="s">
        <v>893</v>
      </c>
      <c r="B801" s="65"/>
      <c r="C801" s="65"/>
      <c r="D801" s="40">
        <f t="shared" si="12"/>
        <v>0</v>
      </c>
      <c r="E801" s="62"/>
    </row>
    <row r="802" spans="1:5" s="179" customFormat="1" ht="20.100000000000001" customHeight="1">
      <c r="A802" s="63" t="s">
        <v>894</v>
      </c>
      <c r="B802" s="65"/>
      <c r="C802" s="65"/>
      <c r="D802" s="40">
        <f t="shared" si="12"/>
        <v>0</v>
      </c>
      <c r="E802" s="62"/>
    </row>
    <row r="803" spans="1:5" s="179" customFormat="1" ht="20.100000000000001" customHeight="1">
      <c r="A803" s="63" t="s">
        <v>895</v>
      </c>
      <c r="B803" s="65"/>
      <c r="C803" s="65"/>
      <c r="D803" s="40">
        <f t="shared" si="12"/>
        <v>0</v>
      </c>
      <c r="E803" s="62"/>
    </row>
    <row r="804" spans="1:5" s="179" customFormat="1" ht="20.100000000000001" customHeight="1">
      <c r="A804" s="63" t="s">
        <v>896</v>
      </c>
      <c r="B804" s="65"/>
      <c r="C804" s="65"/>
      <c r="D804" s="40">
        <f t="shared" si="12"/>
        <v>0</v>
      </c>
      <c r="E804" s="62"/>
    </row>
    <row r="805" spans="1:5" s="179" customFormat="1" ht="20.100000000000001" customHeight="1">
      <c r="A805" s="63" t="s">
        <v>344</v>
      </c>
      <c r="B805" s="65"/>
      <c r="C805" s="65"/>
      <c r="D805" s="40">
        <f t="shared" si="12"/>
        <v>0</v>
      </c>
      <c r="E805" s="62"/>
    </row>
    <row r="806" spans="1:5" s="179" customFormat="1" ht="20.100000000000001" customHeight="1">
      <c r="A806" s="63" t="s">
        <v>897</v>
      </c>
      <c r="B806" s="65"/>
      <c r="C806" s="65"/>
      <c r="D806" s="40">
        <f t="shared" si="12"/>
        <v>0</v>
      </c>
      <c r="E806" s="62"/>
    </row>
    <row r="807" spans="1:5" s="179" customFormat="1" ht="20.100000000000001" customHeight="1">
      <c r="A807" s="63" t="s">
        <v>310</v>
      </c>
      <c r="B807" s="65"/>
      <c r="C807" s="65"/>
      <c r="D807" s="40">
        <f t="shared" si="12"/>
        <v>0</v>
      </c>
      <c r="E807" s="62"/>
    </row>
    <row r="808" spans="1:5" s="179" customFormat="1" ht="20.100000000000001" customHeight="1">
      <c r="A808" s="63" t="s">
        <v>898</v>
      </c>
      <c r="B808" s="65"/>
      <c r="C808" s="65"/>
      <c r="D808" s="40">
        <f t="shared" si="12"/>
        <v>0</v>
      </c>
      <c r="E808" s="62"/>
    </row>
    <row r="809" spans="1:5" s="179" customFormat="1" ht="20.100000000000001" customHeight="1">
      <c r="A809" s="63" t="s">
        <v>899</v>
      </c>
      <c r="B809" s="65"/>
      <c r="C809" s="65">
        <v>900</v>
      </c>
      <c r="D809" s="40">
        <f t="shared" si="12"/>
        <v>0</v>
      </c>
      <c r="E809" s="62"/>
    </row>
    <row r="810" spans="1:5" s="179" customFormat="1" ht="20.100000000000001" customHeight="1">
      <c r="A810" s="63" t="s">
        <v>44</v>
      </c>
      <c r="B810" s="65">
        <f>SUM(B811,B823,B824,B827,B828,B829)</f>
        <v>2175</v>
      </c>
      <c r="C810" s="65">
        <f>SUM(C811,C823,C824,C827,C828,C829)</f>
        <v>5500</v>
      </c>
      <c r="D810" s="40">
        <f t="shared" si="12"/>
        <v>152.9</v>
      </c>
      <c r="E810" s="62"/>
    </row>
    <row r="811" spans="1:5" s="179" customFormat="1" ht="20.100000000000001" customHeight="1">
      <c r="A811" s="63" t="s">
        <v>900</v>
      </c>
      <c r="B811" s="65">
        <f>SUM(B812:B822)</f>
        <v>1555</v>
      </c>
      <c r="C811" s="65">
        <f>SUM(C812:C822)</f>
        <v>2447</v>
      </c>
      <c r="D811" s="40">
        <f t="shared" si="12"/>
        <v>57.4</v>
      </c>
      <c r="E811" s="62"/>
    </row>
    <row r="812" spans="1:5" s="179" customFormat="1" ht="20.100000000000001" customHeight="1">
      <c r="A812" s="63" t="s">
        <v>901</v>
      </c>
      <c r="B812" s="65">
        <v>899</v>
      </c>
      <c r="C812" s="65">
        <v>1450</v>
      </c>
      <c r="D812" s="40">
        <f t="shared" si="12"/>
        <v>61.3</v>
      </c>
      <c r="E812" s="62"/>
    </row>
    <row r="813" spans="1:5" s="179" customFormat="1" ht="20.100000000000001" customHeight="1">
      <c r="A813" s="63" t="s">
        <v>902</v>
      </c>
      <c r="B813" s="65">
        <v>5</v>
      </c>
      <c r="C813" s="65">
        <v>5</v>
      </c>
      <c r="D813" s="40">
        <f t="shared" si="12"/>
        <v>0</v>
      </c>
      <c r="E813" s="62"/>
    </row>
    <row r="814" spans="1:5" s="179" customFormat="1" ht="20.100000000000001" customHeight="1">
      <c r="A814" s="63" t="s">
        <v>903</v>
      </c>
      <c r="B814" s="65">
        <v>0</v>
      </c>
      <c r="C814" s="65"/>
      <c r="D814" s="40">
        <f t="shared" si="12"/>
        <v>0</v>
      </c>
      <c r="E814" s="62"/>
    </row>
    <row r="815" spans="1:5" s="179" customFormat="1" ht="20.100000000000001" customHeight="1">
      <c r="A815" s="63" t="s">
        <v>904</v>
      </c>
      <c r="B815" s="65">
        <v>0</v>
      </c>
      <c r="C815" s="65"/>
      <c r="D815" s="40">
        <f t="shared" si="12"/>
        <v>0</v>
      </c>
      <c r="E815" s="62"/>
    </row>
    <row r="816" spans="1:5" s="179" customFormat="1" ht="20.100000000000001" customHeight="1">
      <c r="A816" s="63" t="s">
        <v>905</v>
      </c>
      <c r="B816" s="65">
        <v>0</v>
      </c>
      <c r="C816" s="65"/>
      <c r="D816" s="40">
        <f t="shared" si="12"/>
        <v>0</v>
      </c>
      <c r="E816" s="62"/>
    </row>
    <row r="817" spans="1:5" s="179" customFormat="1" ht="20.100000000000001" customHeight="1">
      <c r="A817" s="63" t="s">
        <v>906</v>
      </c>
      <c r="B817" s="65">
        <v>594</v>
      </c>
      <c r="C817" s="65">
        <v>880</v>
      </c>
      <c r="D817" s="40">
        <f t="shared" si="12"/>
        <v>48.1</v>
      </c>
      <c r="E817" s="62"/>
    </row>
    <row r="818" spans="1:5" s="179" customFormat="1" ht="20.100000000000001" customHeight="1">
      <c r="A818" s="63" t="s">
        <v>907</v>
      </c>
      <c r="B818" s="65">
        <v>0</v>
      </c>
      <c r="C818" s="65"/>
      <c r="D818" s="40">
        <f t="shared" si="12"/>
        <v>0</v>
      </c>
      <c r="E818" s="62"/>
    </row>
    <row r="819" spans="1:5" s="179" customFormat="1" ht="20.100000000000001" customHeight="1">
      <c r="A819" s="63" t="s">
        <v>908</v>
      </c>
      <c r="B819" s="65">
        <v>0</v>
      </c>
      <c r="C819" s="65"/>
      <c r="D819" s="40">
        <f t="shared" si="12"/>
        <v>0</v>
      </c>
      <c r="E819" s="62"/>
    </row>
    <row r="820" spans="1:5" s="179" customFormat="1" ht="20.100000000000001" customHeight="1">
      <c r="A820" s="63" t="s">
        <v>909</v>
      </c>
      <c r="B820" s="65">
        <v>0</v>
      </c>
      <c r="C820" s="65"/>
      <c r="D820" s="40">
        <f t="shared" si="12"/>
        <v>0</v>
      </c>
      <c r="E820" s="62"/>
    </row>
    <row r="821" spans="1:5" s="179" customFormat="1" ht="20.100000000000001" customHeight="1">
      <c r="A821" s="63" t="s">
        <v>910</v>
      </c>
      <c r="B821" s="65">
        <v>0</v>
      </c>
      <c r="C821" s="65"/>
      <c r="D821" s="40">
        <f t="shared" si="12"/>
        <v>0</v>
      </c>
      <c r="E821" s="62"/>
    </row>
    <row r="822" spans="1:5" s="179" customFormat="1" ht="20.100000000000001" customHeight="1">
      <c r="A822" s="63" t="s">
        <v>911</v>
      </c>
      <c r="B822" s="65">
        <v>57</v>
      </c>
      <c r="C822" s="65">
        <v>112</v>
      </c>
      <c r="D822" s="40">
        <f t="shared" si="12"/>
        <v>96.5</v>
      </c>
      <c r="E822" s="62"/>
    </row>
    <row r="823" spans="1:5" s="179" customFormat="1" ht="20.100000000000001" customHeight="1">
      <c r="A823" s="63" t="s">
        <v>912</v>
      </c>
      <c r="B823" s="65">
        <v>100</v>
      </c>
      <c r="C823" s="65">
        <v>100</v>
      </c>
      <c r="D823" s="40">
        <f t="shared" si="12"/>
        <v>0</v>
      </c>
      <c r="E823" s="62"/>
    </row>
    <row r="824" spans="1:5" s="179" customFormat="1" ht="18.75" customHeight="1">
      <c r="A824" s="63" t="s">
        <v>913</v>
      </c>
      <c r="B824" s="65">
        <f>SUM(B825:B826)</f>
        <v>520</v>
      </c>
      <c r="C824" s="65">
        <f>SUM(C825:C826)</f>
        <v>1035</v>
      </c>
      <c r="D824" s="40">
        <f t="shared" si="12"/>
        <v>99</v>
      </c>
      <c r="E824" s="62"/>
    </row>
    <row r="825" spans="1:5" s="179" customFormat="1" ht="20.100000000000001" customHeight="1">
      <c r="A825" s="63" t="s">
        <v>914</v>
      </c>
      <c r="B825" s="65"/>
      <c r="C825" s="65"/>
      <c r="D825" s="40">
        <f t="shared" si="12"/>
        <v>0</v>
      </c>
      <c r="E825" s="62"/>
    </row>
    <row r="826" spans="1:5" s="179" customFormat="1" ht="20.100000000000001" customHeight="1">
      <c r="A826" s="63" t="s">
        <v>915</v>
      </c>
      <c r="B826" s="65">
        <v>520</v>
      </c>
      <c r="C826" s="65">
        <v>1035</v>
      </c>
      <c r="D826" s="40">
        <f t="shared" si="12"/>
        <v>99</v>
      </c>
      <c r="E826" s="62"/>
    </row>
    <row r="827" spans="1:5" s="179" customFormat="1" ht="20.100000000000001" customHeight="1">
      <c r="A827" s="63" t="s">
        <v>916</v>
      </c>
      <c r="B827" s="65"/>
      <c r="C827" s="65"/>
      <c r="D827" s="40">
        <f t="shared" si="12"/>
        <v>0</v>
      </c>
      <c r="E827" s="62"/>
    </row>
    <row r="828" spans="1:5" s="179" customFormat="1" ht="20.100000000000001" customHeight="1">
      <c r="A828" s="63" t="s">
        <v>917</v>
      </c>
      <c r="B828" s="65"/>
      <c r="C828" s="65"/>
      <c r="D828" s="40">
        <f t="shared" si="12"/>
        <v>0</v>
      </c>
      <c r="E828" s="62"/>
    </row>
    <row r="829" spans="1:5" s="179" customFormat="1" ht="20.100000000000001" customHeight="1">
      <c r="A829" s="63" t="s">
        <v>918</v>
      </c>
      <c r="B829" s="65"/>
      <c r="C829" s="65">
        <v>1918</v>
      </c>
      <c r="D829" s="40">
        <f t="shared" si="12"/>
        <v>0</v>
      </c>
      <c r="E829" s="62"/>
    </row>
    <row r="830" spans="1:5" s="179" customFormat="1" ht="20.100000000000001" customHeight="1">
      <c r="A830" s="63" t="s">
        <v>45</v>
      </c>
      <c r="B830" s="65">
        <f>SUM(B831,B856,B884,B911,B922,B933,B939,B946,B953,B957)</f>
        <v>26965</v>
      </c>
      <c r="C830" s="65">
        <f>SUM(C831,C856,C884,C911,C922,C933,C939,C946,C953,C957)</f>
        <v>31650</v>
      </c>
      <c r="D830" s="40">
        <f t="shared" si="12"/>
        <v>17.399999999999999</v>
      </c>
      <c r="E830" s="62"/>
    </row>
    <row r="831" spans="1:5" s="179" customFormat="1" ht="20.100000000000001" customHeight="1">
      <c r="A831" s="63" t="s">
        <v>919</v>
      </c>
      <c r="B831" s="65">
        <f>SUM(B832:B855)</f>
        <v>14106</v>
      </c>
      <c r="C831" s="65">
        <f>SUM(C832:C855)</f>
        <v>14685</v>
      </c>
      <c r="D831" s="40">
        <f t="shared" si="12"/>
        <v>4.0999999999999996</v>
      </c>
      <c r="E831" s="62"/>
    </row>
    <row r="832" spans="1:5" s="179" customFormat="1" ht="20.100000000000001" customHeight="1">
      <c r="A832" s="63" t="s">
        <v>901</v>
      </c>
      <c r="B832" s="65">
        <v>1169</v>
      </c>
      <c r="C832" s="65">
        <v>1300</v>
      </c>
      <c r="D832" s="40">
        <f t="shared" si="12"/>
        <v>11.2</v>
      </c>
      <c r="E832" s="62"/>
    </row>
    <row r="833" spans="1:5" s="179" customFormat="1" ht="20.100000000000001" customHeight="1">
      <c r="A833" s="63" t="s">
        <v>902</v>
      </c>
      <c r="B833" s="65">
        <v>17</v>
      </c>
      <c r="C833" s="65">
        <v>34</v>
      </c>
      <c r="D833" s="40">
        <f t="shared" si="12"/>
        <v>100</v>
      </c>
      <c r="E833" s="62"/>
    </row>
    <row r="834" spans="1:5" s="179" customFormat="1" ht="20.100000000000001" customHeight="1">
      <c r="A834" s="63" t="s">
        <v>903</v>
      </c>
      <c r="B834" s="65">
        <v>0</v>
      </c>
      <c r="C834" s="65"/>
      <c r="D834" s="40">
        <f t="shared" si="12"/>
        <v>0</v>
      </c>
      <c r="E834" s="62"/>
    </row>
    <row r="835" spans="1:5" s="179" customFormat="1" ht="20.100000000000001" customHeight="1">
      <c r="A835" s="63" t="s">
        <v>920</v>
      </c>
      <c r="B835" s="65">
        <v>3468</v>
      </c>
      <c r="C835" s="65">
        <v>4100</v>
      </c>
      <c r="D835" s="40">
        <f t="shared" si="12"/>
        <v>18.2</v>
      </c>
      <c r="E835" s="62"/>
    </row>
    <row r="836" spans="1:5" s="179" customFormat="1" ht="20.100000000000001" customHeight="1">
      <c r="A836" s="63" t="s">
        <v>921</v>
      </c>
      <c r="B836" s="65">
        <v>0</v>
      </c>
      <c r="C836" s="65"/>
      <c r="D836" s="40">
        <f t="shared" si="12"/>
        <v>0</v>
      </c>
      <c r="E836" s="62"/>
    </row>
    <row r="837" spans="1:5" s="179" customFormat="1" ht="20.100000000000001" customHeight="1">
      <c r="A837" s="63" t="s">
        <v>922</v>
      </c>
      <c r="B837" s="65">
        <v>225</v>
      </c>
      <c r="C837" s="65">
        <v>450</v>
      </c>
      <c r="D837" s="40">
        <f t="shared" ref="D837:D900" si="13">IF(B837=0,0,(C837/B837-1)*100)</f>
        <v>100</v>
      </c>
      <c r="E837" s="62"/>
    </row>
    <row r="838" spans="1:5" s="179" customFormat="1" ht="20.100000000000001" customHeight="1">
      <c r="A838" s="63" t="s">
        <v>923</v>
      </c>
      <c r="B838" s="65">
        <v>160</v>
      </c>
      <c r="C838" s="65">
        <v>213</v>
      </c>
      <c r="D838" s="40">
        <f t="shared" si="13"/>
        <v>33.1</v>
      </c>
      <c r="E838" s="62"/>
    </row>
    <row r="839" spans="1:5" s="179" customFormat="1" ht="20.100000000000001" customHeight="1">
      <c r="A839" s="63" t="s">
        <v>924</v>
      </c>
      <c r="B839" s="65">
        <v>65</v>
      </c>
      <c r="C839" s="65">
        <v>65</v>
      </c>
      <c r="D839" s="40">
        <f t="shared" si="13"/>
        <v>0</v>
      </c>
      <c r="E839" s="62"/>
    </row>
    <row r="840" spans="1:5" s="179" customFormat="1" ht="20.100000000000001" customHeight="1">
      <c r="A840" s="63" t="s">
        <v>925</v>
      </c>
      <c r="B840" s="65">
        <v>16</v>
      </c>
      <c r="C840" s="65">
        <v>16</v>
      </c>
      <c r="D840" s="40">
        <f t="shared" si="13"/>
        <v>0</v>
      </c>
      <c r="E840" s="62"/>
    </row>
    <row r="841" spans="1:5" s="179" customFormat="1" ht="20.100000000000001" customHeight="1">
      <c r="A841" s="63" t="s">
        <v>926</v>
      </c>
      <c r="B841" s="65"/>
      <c r="C841" s="65"/>
      <c r="D841" s="40">
        <f t="shared" si="13"/>
        <v>0</v>
      </c>
      <c r="E841" s="62"/>
    </row>
    <row r="842" spans="1:5" s="179" customFormat="1" ht="20.100000000000001" customHeight="1">
      <c r="A842" s="63" t="s">
        <v>927</v>
      </c>
      <c r="B842" s="65"/>
      <c r="C842" s="65"/>
      <c r="D842" s="40">
        <f t="shared" si="13"/>
        <v>0</v>
      </c>
      <c r="E842" s="62"/>
    </row>
    <row r="843" spans="1:5" s="179" customFormat="1" ht="20.100000000000001" customHeight="1">
      <c r="A843" s="63" t="s">
        <v>928</v>
      </c>
      <c r="B843" s="65"/>
      <c r="C843" s="65"/>
      <c r="D843" s="40">
        <f t="shared" si="13"/>
        <v>0</v>
      </c>
      <c r="E843" s="62"/>
    </row>
    <row r="844" spans="1:5" s="179" customFormat="1" ht="20.100000000000001" customHeight="1">
      <c r="A844" s="63" t="s">
        <v>929</v>
      </c>
      <c r="B844" s="65">
        <v>50</v>
      </c>
      <c r="C844" s="65">
        <v>30</v>
      </c>
      <c r="D844" s="40">
        <f t="shared" si="13"/>
        <v>-40</v>
      </c>
      <c r="E844" s="62"/>
    </row>
    <row r="845" spans="1:5" s="179" customFormat="1" ht="20.100000000000001" customHeight="1">
      <c r="A845" s="63" t="s">
        <v>930</v>
      </c>
      <c r="B845" s="65"/>
      <c r="C845" s="65"/>
      <c r="D845" s="40">
        <f t="shared" si="13"/>
        <v>0</v>
      </c>
      <c r="E845" s="62"/>
    </row>
    <row r="846" spans="1:5" s="179" customFormat="1" ht="20.100000000000001" customHeight="1">
      <c r="A846" s="63" t="s">
        <v>931</v>
      </c>
      <c r="B846" s="65"/>
      <c r="C846" s="65"/>
      <c r="D846" s="40">
        <f t="shared" si="13"/>
        <v>0</v>
      </c>
      <c r="E846" s="62"/>
    </row>
    <row r="847" spans="1:5" s="179" customFormat="1" ht="20.100000000000001" customHeight="1">
      <c r="A847" s="63" t="s">
        <v>932</v>
      </c>
      <c r="B847" s="65">
        <v>402</v>
      </c>
      <c r="C847" s="65">
        <v>438</v>
      </c>
      <c r="D847" s="40">
        <f t="shared" si="13"/>
        <v>9</v>
      </c>
      <c r="E847" s="62"/>
    </row>
    <row r="848" spans="1:5" s="179" customFormat="1" ht="20.100000000000001" customHeight="1">
      <c r="A848" s="63" t="s">
        <v>933</v>
      </c>
      <c r="B848" s="65">
        <v>33</v>
      </c>
      <c r="C848" s="65">
        <v>5</v>
      </c>
      <c r="D848" s="40">
        <f t="shared" si="13"/>
        <v>-84.8</v>
      </c>
      <c r="E848" s="62"/>
    </row>
    <row r="849" spans="1:5" s="179" customFormat="1" ht="20.100000000000001" customHeight="1">
      <c r="A849" s="63" t="s">
        <v>934</v>
      </c>
      <c r="B849" s="65"/>
      <c r="C849" s="65"/>
      <c r="D849" s="40">
        <f t="shared" si="13"/>
        <v>0</v>
      </c>
      <c r="E849" s="62"/>
    </row>
    <row r="850" spans="1:5" s="179" customFormat="1" ht="20.100000000000001" customHeight="1">
      <c r="A850" s="63" t="s">
        <v>935</v>
      </c>
      <c r="B850" s="65"/>
      <c r="C850" s="65"/>
      <c r="D850" s="40">
        <f t="shared" si="13"/>
        <v>0</v>
      </c>
      <c r="E850" s="62"/>
    </row>
    <row r="851" spans="1:5" s="179" customFormat="1" ht="20.100000000000001" customHeight="1">
      <c r="A851" s="63" t="s">
        <v>936</v>
      </c>
      <c r="B851" s="65">
        <v>2283</v>
      </c>
      <c r="C851" s="65">
        <v>1987</v>
      </c>
      <c r="D851" s="40">
        <f t="shared" si="13"/>
        <v>-13</v>
      </c>
      <c r="E851" s="62"/>
    </row>
    <row r="852" spans="1:5" s="179" customFormat="1" ht="20.100000000000001" customHeight="1">
      <c r="A852" s="63" t="s">
        <v>937</v>
      </c>
      <c r="B852" s="65">
        <v>506</v>
      </c>
      <c r="C852" s="65"/>
      <c r="D852" s="40">
        <f t="shared" si="13"/>
        <v>-100</v>
      </c>
      <c r="E852" s="62"/>
    </row>
    <row r="853" spans="1:5" s="179" customFormat="1" ht="20.100000000000001" customHeight="1">
      <c r="A853" s="63" t="s">
        <v>938</v>
      </c>
      <c r="B853" s="65"/>
      <c r="C853" s="65"/>
      <c r="D853" s="40">
        <f t="shared" si="13"/>
        <v>0</v>
      </c>
      <c r="E853" s="62"/>
    </row>
    <row r="854" spans="1:5" s="179" customFormat="1" ht="20.100000000000001" customHeight="1">
      <c r="A854" s="63" t="s">
        <v>939</v>
      </c>
      <c r="B854" s="65"/>
      <c r="C854" s="65"/>
      <c r="D854" s="40">
        <f t="shared" si="13"/>
        <v>0</v>
      </c>
      <c r="E854" s="62"/>
    </row>
    <row r="855" spans="1:5" s="179" customFormat="1" ht="20.100000000000001" customHeight="1">
      <c r="A855" s="63" t="s">
        <v>940</v>
      </c>
      <c r="B855" s="65">
        <v>5712</v>
      </c>
      <c r="C855" s="65">
        <v>6047</v>
      </c>
      <c r="D855" s="40">
        <f t="shared" si="13"/>
        <v>5.9</v>
      </c>
      <c r="E855" s="62"/>
    </row>
    <row r="856" spans="1:5" s="179" customFormat="1" ht="20.100000000000001" customHeight="1">
      <c r="A856" s="63" t="s">
        <v>941</v>
      </c>
      <c r="B856" s="65">
        <f>SUM(B857:B883)</f>
        <v>3140</v>
      </c>
      <c r="C856" s="65">
        <f>SUM(C857:C883)</f>
        <v>1906</v>
      </c>
      <c r="D856" s="40">
        <f t="shared" si="13"/>
        <v>-39.299999999999997</v>
      </c>
      <c r="E856" s="62"/>
    </row>
    <row r="857" spans="1:5" s="179" customFormat="1" ht="20.100000000000001" customHeight="1">
      <c r="A857" s="63" t="s">
        <v>901</v>
      </c>
      <c r="B857" s="65">
        <v>509</v>
      </c>
      <c r="C857" s="65">
        <v>527</v>
      </c>
      <c r="D857" s="40">
        <f t="shared" si="13"/>
        <v>3.5</v>
      </c>
      <c r="E857" s="62"/>
    </row>
    <row r="858" spans="1:5" s="179" customFormat="1" ht="20.100000000000001" customHeight="1">
      <c r="A858" s="63" t="s">
        <v>902</v>
      </c>
      <c r="B858" s="65">
        <v>8</v>
      </c>
      <c r="C858" s="65">
        <v>8</v>
      </c>
      <c r="D858" s="40">
        <f t="shared" si="13"/>
        <v>0</v>
      </c>
      <c r="E858" s="62"/>
    </row>
    <row r="859" spans="1:5" s="179" customFormat="1" ht="20.100000000000001" customHeight="1">
      <c r="A859" s="63" t="s">
        <v>903</v>
      </c>
      <c r="B859" s="65">
        <v>0</v>
      </c>
      <c r="C859" s="65"/>
      <c r="D859" s="40">
        <f t="shared" si="13"/>
        <v>0</v>
      </c>
      <c r="E859" s="62"/>
    </row>
    <row r="860" spans="1:5" s="179" customFormat="1" ht="20.100000000000001" customHeight="1">
      <c r="A860" s="63" t="s">
        <v>942</v>
      </c>
      <c r="B860" s="65">
        <v>1017</v>
      </c>
      <c r="C860" s="65">
        <v>653</v>
      </c>
      <c r="D860" s="40">
        <f t="shared" si="13"/>
        <v>-35.799999999999997</v>
      </c>
      <c r="E860" s="62"/>
    </row>
    <row r="861" spans="1:5" s="179" customFormat="1" ht="20.100000000000001" customHeight="1">
      <c r="A861" s="63" t="s">
        <v>943</v>
      </c>
      <c r="B861" s="65">
        <v>39</v>
      </c>
      <c r="C861" s="65">
        <v>10</v>
      </c>
      <c r="D861" s="40">
        <f t="shared" si="13"/>
        <v>-74.400000000000006</v>
      </c>
      <c r="E861" s="62"/>
    </row>
    <row r="862" spans="1:5" s="179" customFormat="1" ht="20.100000000000001" customHeight="1">
      <c r="A862" s="63" t="s">
        <v>944</v>
      </c>
      <c r="B862" s="65">
        <v>147</v>
      </c>
      <c r="C862" s="65">
        <v>146</v>
      </c>
      <c r="D862" s="40">
        <f t="shared" si="13"/>
        <v>-0.7</v>
      </c>
      <c r="E862" s="62"/>
    </row>
    <row r="863" spans="1:5" s="179" customFormat="1" ht="20.100000000000001" customHeight="1">
      <c r="A863" s="63" t="s">
        <v>945</v>
      </c>
      <c r="B863" s="65">
        <v>0</v>
      </c>
      <c r="C863" s="65"/>
      <c r="D863" s="40">
        <f t="shared" si="13"/>
        <v>0</v>
      </c>
      <c r="E863" s="62"/>
    </row>
    <row r="864" spans="1:5" s="179" customFormat="1" ht="20.100000000000001" customHeight="1">
      <c r="A864" s="63" t="s">
        <v>946</v>
      </c>
      <c r="B864" s="65">
        <v>0</v>
      </c>
      <c r="C864" s="65"/>
      <c r="D864" s="40">
        <f t="shared" si="13"/>
        <v>0</v>
      </c>
      <c r="E864" s="62"/>
    </row>
    <row r="865" spans="1:5" s="179" customFormat="1" ht="20.100000000000001" customHeight="1">
      <c r="A865" s="63" t="s">
        <v>947</v>
      </c>
      <c r="B865" s="65">
        <v>343</v>
      </c>
      <c r="C865" s="65">
        <v>103</v>
      </c>
      <c r="D865" s="40">
        <f t="shared" si="13"/>
        <v>-70</v>
      </c>
      <c r="E865" s="62"/>
    </row>
    <row r="866" spans="1:5" s="179" customFormat="1" ht="20.100000000000001" customHeight="1">
      <c r="A866" s="63" t="s">
        <v>948</v>
      </c>
      <c r="B866" s="65">
        <v>0</v>
      </c>
      <c r="C866" s="65"/>
      <c r="D866" s="40">
        <f t="shared" si="13"/>
        <v>0</v>
      </c>
      <c r="E866" s="62"/>
    </row>
    <row r="867" spans="1:5" s="179" customFormat="1" ht="20.100000000000001" customHeight="1">
      <c r="A867" s="63" t="s">
        <v>949</v>
      </c>
      <c r="B867" s="65">
        <v>0</v>
      </c>
      <c r="C867" s="65"/>
      <c r="D867" s="40">
        <f t="shared" si="13"/>
        <v>0</v>
      </c>
      <c r="E867" s="62"/>
    </row>
    <row r="868" spans="1:5" s="179" customFormat="1" ht="20.100000000000001" customHeight="1">
      <c r="A868" s="63" t="s">
        <v>950</v>
      </c>
      <c r="B868" s="65">
        <v>0</v>
      </c>
      <c r="C868" s="65"/>
      <c r="D868" s="40">
        <f t="shared" si="13"/>
        <v>0</v>
      </c>
      <c r="E868" s="62"/>
    </row>
    <row r="869" spans="1:5" s="179" customFormat="1" ht="20.100000000000001" customHeight="1">
      <c r="A869" s="63" t="s">
        <v>951</v>
      </c>
      <c r="B869" s="65">
        <v>52</v>
      </c>
      <c r="C869" s="65">
        <v>56</v>
      </c>
      <c r="D869" s="40">
        <f t="shared" si="13"/>
        <v>7.7</v>
      </c>
      <c r="E869" s="62"/>
    </row>
    <row r="870" spans="1:5" s="179" customFormat="1" ht="20.100000000000001" customHeight="1">
      <c r="A870" s="63" t="s">
        <v>952</v>
      </c>
      <c r="B870" s="65">
        <v>0</v>
      </c>
      <c r="C870" s="65"/>
      <c r="D870" s="40">
        <f t="shared" si="13"/>
        <v>0</v>
      </c>
      <c r="E870" s="62"/>
    </row>
    <row r="871" spans="1:5" s="179" customFormat="1" ht="20.100000000000001" customHeight="1">
      <c r="A871" s="63" t="s">
        <v>953</v>
      </c>
      <c r="B871" s="65">
        <v>0</v>
      </c>
      <c r="C871" s="65"/>
      <c r="D871" s="40">
        <f t="shared" si="13"/>
        <v>0</v>
      </c>
      <c r="E871" s="62"/>
    </row>
    <row r="872" spans="1:5" s="179" customFormat="1" ht="20.100000000000001" customHeight="1">
      <c r="A872" s="63" t="s">
        <v>954</v>
      </c>
      <c r="B872" s="65">
        <v>0</v>
      </c>
      <c r="C872" s="65"/>
      <c r="D872" s="40">
        <f t="shared" si="13"/>
        <v>0</v>
      </c>
      <c r="E872" s="62"/>
    </row>
    <row r="873" spans="1:5" s="179" customFormat="1" ht="20.100000000000001" customHeight="1">
      <c r="A873" s="63" t="s">
        <v>955</v>
      </c>
      <c r="B873" s="65">
        <v>0</v>
      </c>
      <c r="C873" s="65"/>
      <c r="D873" s="40">
        <f t="shared" si="13"/>
        <v>0</v>
      </c>
      <c r="E873" s="62"/>
    </row>
    <row r="874" spans="1:5" s="179" customFormat="1" ht="20.100000000000001" customHeight="1">
      <c r="A874" s="63" t="s">
        <v>956</v>
      </c>
      <c r="B874" s="65">
        <v>0</v>
      </c>
      <c r="C874" s="65"/>
      <c r="D874" s="40">
        <f t="shared" si="13"/>
        <v>0</v>
      </c>
      <c r="E874" s="62"/>
    </row>
    <row r="875" spans="1:5" s="179" customFormat="1" ht="20.100000000000001" customHeight="1">
      <c r="A875" s="63" t="s">
        <v>957</v>
      </c>
      <c r="B875" s="65">
        <v>0</v>
      </c>
      <c r="C875" s="65"/>
      <c r="D875" s="40">
        <f t="shared" si="13"/>
        <v>0</v>
      </c>
      <c r="E875" s="62"/>
    </row>
    <row r="876" spans="1:5" s="179" customFormat="1" ht="20.100000000000001" customHeight="1">
      <c r="A876" s="63" t="s">
        <v>958</v>
      </c>
      <c r="B876" s="65">
        <v>0</v>
      </c>
      <c r="C876" s="65"/>
      <c r="D876" s="40">
        <f t="shared" si="13"/>
        <v>0</v>
      </c>
      <c r="E876" s="62"/>
    </row>
    <row r="877" spans="1:5" s="179" customFormat="1" ht="20.25" customHeight="1">
      <c r="A877" s="63" t="s">
        <v>959</v>
      </c>
      <c r="B877" s="65">
        <v>0</v>
      </c>
      <c r="C877" s="65"/>
      <c r="D877" s="40">
        <f t="shared" si="13"/>
        <v>0</v>
      </c>
      <c r="E877" s="62"/>
    </row>
    <row r="878" spans="1:5" s="179" customFormat="1" ht="20.100000000000001" customHeight="1">
      <c r="A878" s="63" t="s">
        <v>960</v>
      </c>
      <c r="B878" s="65">
        <v>0</v>
      </c>
      <c r="C878" s="65"/>
      <c r="D878" s="40">
        <f t="shared" si="13"/>
        <v>0</v>
      </c>
      <c r="E878" s="62"/>
    </row>
    <row r="879" spans="1:5" s="179" customFormat="1" ht="20.100000000000001" customHeight="1">
      <c r="A879" s="63" t="s">
        <v>961</v>
      </c>
      <c r="B879" s="65">
        <v>0</v>
      </c>
      <c r="C879" s="65"/>
      <c r="D879" s="40">
        <f t="shared" si="13"/>
        <v>0</v>
      </c>
      <c r="E879" s="62"/>
    </row>
    <row r="880" spans="1:5" s="179" customFormat="1" ht="20.100000000000001" customHeight="1">
      <c r="A880" s="63" t="s">
        <v>962</v>
      </c>
      <c r="B880" s="65">
        <v>0</v>
      </c>
      <c r="C880" s="65"/>
      <c r="D880" s="40">
        <f t="shared" si="13"/>
        <v>0</v>
      </c>
      <c r="E880" s="62"/>
    </row>
    <row r="881" spans="1:5" s="179" customFormat="1" ht="20.100000000000001" customHeight="1">
      <c r="A881" s="63" t="s">
        <v>963</v>
      </c>
      <c r="B881" s="65">
        <v>0</v>
      </c>
      <c r="C881" s="65"/>
      <c r="D881" s="40">
        <f t="shared" si="13"/>
        <v>0</v>
      </c>
      <c r="E881" s="62"/>
    </row>
    <row r="882" spans="1:5" s="179" customFormat="1" ht="20.100000000000001" customHeight="1">
      <c r="A882" s="63" t="s">
        <v>964</v>
      </c>
      <c r="B882" s="65">
        <v>98</v>
      </c>
      <c r="C882" s="65">
        <v>18</v>
      </c>
      <c r="D882" s="40">
        <f t="shared" si="13"/>
        <v>-81.599999999999994</v>
      </c>
      <c r="E882" s="62"/>
    </row>
    <row r="883" spans="1:5" s="179" customFormat="1" ht="20.100000000000001" customHeight="1">
      <c r="A883" s="63" t="s">
        <v>965</v>
      </c>
      <c r="B883" s="65">
        <v>927</v>
      </c>
      <c r="C883" s="65">
        <v>385</v>
      </c>
      <c r="D883" s="40">
        <f t="shared" si="13"/>
        <v>-58.5</v>
      </c>
      <c r="E883" s="62"/>
    </row>
    <row r="884" spans="1:5" s="179" customFormat="1" ht="20.100000000000001" customHeight="1">
      <c r="A884" s="63" t="s">
        <v>966</v>
      </c>
      <c r="B884" s="65">
        <f>SUM(B885:B910)</f>
        <v>7636</v>
      </c>
      <c r="C884" s="65">
        <f>SUM(C885:C910)</f>
        <v>9958</v>
      </c>
      <c r="D884" s="40">
        <f t="shared" si="13"/>
        <v>30.4</v>
      </c>
      <c r="E884" s="62"/>
    </row>
    <row r="885" spans="1:5" s="179" customFormat="1" ht="20.100000000000001" customHeight="1">
      <c r="A885" s="63" t="s">
        <v>901</v>
      </c>
      <c r="B885" s="65">
        <v>808</v>
      </c>
      <c r="C885" s="65">
        <v>890</v>
      </c>
      <c r="D885" s="40">
        <f t="shared" si="13"/>
        <v>10.1</v>
      </c>
      <c r="E885" s="62"/>
    </row>
    <row r="886" spans="1:5" s="179" customFormat="1" ht="20.100000000000001" customHeight="1">
      <c r="A886" s="63" t="s">
        <v>902</v>
      </c>
      <c r="B886" s="65">
        <v>0</v>
      </c>
      <c r="C886" s="65"/>
      <c r="D886" s="40">
        <f t="shared" si="13"/>
        <v>0</v>
      </c>
      <c r="E886" s="62"/>
    </row>
    <row r="887" spans="1:5" s="179" customFormat="1" ht="20.100000000000001" customHeight="1">
      <c r="A887" s="63" t="s">
        <v>903</v>
      </c>
      <c r="B887" s="65">
        <v>26</v>
      </c>
      <c r="C887" s="65">
        <v>20</v>
      </c>
      <c r="D887" s="40">
        <f t="shared" si="13"/>
        <v>-23.1</v>
      </c>
      <c r="E887" s="62"/>
    </row>
    <row r="888" spans="1:5" s="179" customFormat="1" ht="20.100000000000001" customHeight="1">
      <c r="A888" s="63" t="s">
        <v>967</v>
      </c>
      <c r="B888" s="65">
        <v>616</v>
      </c>
      <c r="C888" s="65">
        <v>670</v>
      </c>
      <c r="D888" s="40">
        <f t="shared" si="13"/>
        <v>8.8000000000000007</v>
      </c>
      <c r="E888" s="62"/>
    </row>
    <row r="889" spans="1:5" s="179" customFormat="1" ht="20.100000000000001" customHeight="1">
      <c r="A889" s="63" t="s">
        <v>968</v>
      </c>
      <c r="B889" s="65">
        <v>2500</v>
      </c>
      <c r="C889" s="65">
        <v>4320</v>
      </c>
      <c r="D889" s="40">
        <f t="shared" si="13"/>
        <v>72.8</v>
      </c>
      <c r="E889" s="62"/>
    </row>
    <row r="890" spans="1:5" s="179" customFormat="1" ht="20.100000000000001" customHeight="1">
      <c r="A890" s="63" t="s">
        <v>969</v>
      </c>
      <c r="B890" s="65">
        <v>1166</v>
      </c>
      <c r="C890" s="65">
        <v>1198</v>
      </c>
      <c r="D890" s="40">
        <f t="shared" si="13"/>
        <v>2.7</v>
      </c>
      <c r="E890" s="62"/>
    </row>
    <row r="891" spans="1:5" s="179" customFormat="1" ht="20.100000000000001" customHeight="1">
      <c r="A891" s="63" t="s">
        <v>970</v>
      </c>
      <c r="B891" s="65">
        <v>0</v>
      </c>
      <c r="C891" s="65"/>
      <c r="D891" s="40">
        <f t="shared" si="13"/>
        <v>0</v>
      </c>
      <c r="E891" s="62"/>
    </row>
    <row r="892" spans="1:5" s="179" customFormat="1" ht="20.100000000000001" customHeight="1">
      <c r="A892" s="63" t="s">
        <v>971</v>
      </c>
      <c r="B892" s="65">
        <v>50</v>
      </c>
      <c r="C892" s="65">
        <v>45</v>
      </c>
      <c r="D892" s="40">
        <f t="shared" si="13"/>
        <v>-10</v>
      </c>
      <c r="E892" s="62"/>
    </row>
    <row r="893" spans="1:5" s="179" customFormat="1" ht="20.100000000000001" customHeight="1">
      <c r="A893" s="63" t="s">
        <v>972</v>
      </c>
      <c r="B893" s="65">
        <v>0</v>
      </c>
      <c r="C893" s="65"/>
      <c r="D893" s="40">
        <f t="shared" si="13"/>
        <v>0</v>
      </c>
      <c r="E893" s="62"/>
    </row>
    <row r="894" spans="1:5" s="179" customFormat="1" ht="20.100000000000001" customHeight="1">
      <c r="A894" s="63" t="s">
        <v>973</v>
      </c>
      <c r="B894" s="65">
        <v>0</v>
      </c>
      <c r="C894" s="65"/>
      <c r="D894" s="40">
        <f t="shared" si="13"/>
        <v>0</v>
      </c>
      <c r="E894" s="62"/>
    </row>
    <row r="895" spans="1:5" s="179" customFormat="1" ht="20.100000000000001" customHeight="1">
      <c r="A895" s="63" t="s">
        <v>974</v>
      </c>
      <c r="B895" s="65">
        <v>0</v>
      </c>
      <c r="C895" s="65"/>
      <c r="D895" s="40">
        <f t="shared" si="13"/>
        <v>0</v>
      </c>
      <c r="E895" s="62"/>
    </row>
    <row r="896" spans="1:5" s="179" customFormat="1" ht="20.100000000000001" customHeight="1">
      <c r="A896" s="63" t="s">
        <v>975</v>
      </c>
      <c r="B896" s="65">
        <v>0</v>
      </c>
      <c r="C896" s="65">
        <v>20</v>
      </c>
      <c r="D896" s="40">
        <f t="shared" si="13"/>
        <v>0</v>
      </c>
      <c r="E896" s="62"/>
    </row>
    <row r="897" spans="1:5" s="179" customFormat="1" ht="20.100000000000001" customHeight="1">
      <c r="A897" s="63" t="s">
        <v>976</v>
      </c>
      <c r="B897" s="65">
        <v>0</v>
      </c>
      <c r="C897" s="65"/>
      <c r="D897" s="40">
        <f t="shared" si="13"/>
        <v>0</v>
      </c>
      <c r="E897" s="62"/>
    </row>
    <row r="898" spans="1:5" s="179" customFormat="1" ht="20.100000000000001" customHeight="1">
      <c r="A898" s="63" t="s">
        <v>977</v>
      </c>
      <c r="B898" s="65">
        <v>35</v>
      </c>
      <c r="C898" s="65">
        <v>12</v>
      </c>
      <c r="D898" s="40">
        <f t="shared" si="13"/>
        <v>-65.7</v>
      </c>
      <c r="E898" s="62"/>
    </row>
    <row r="899" spans="1:5" s="179" customFormat="1" ht="20.100000000000001" customHeight="1">
      <c r="A899" s="63" t="s">
        <v>978</v>
      </c>
      <c r="B899" s="65">
        <v>5</v>
      </c>
      <c r="C899" s="65"/>
      <c r="D899" s="40">
        <f t="shared" si="13"/>
        <v>-100</v>
      </c>
      <c r="E899" s="62"/>
    </row>
    <row r="900" spans="1:5" s="179" customFormat="1" ht="20.100000000000001" customHeight="1">
      <c r="A900" s="63" t="s">
        <v>979</v>
      </c>
      <c r="B900" s="65">
        <v>2054</v>
      </c>
      <c r="C900" s="65">
        <v>2000</v>
      </c>
      <c r="D900" s="40">
        <f t="shared" si="13"/>
        <v>-2.6</v>
      </c>
      <c r="E900" s="62"/>
    </row>
    <row r="901" spans="1:5" s="179" customFormat="1" ht="20.100000000000001" customHeight="1">
      <c r="A901" s="63" t="s">
        <v>980</v>
      </c>
      <c r="B901" s="65">
        <v>298</v>
      </c>
      <c r="C901" s="65">
        <v>358</v>
      </c>
      <c r="D901" s="40">
        <f t="shared" ref="D901:D964" si="14">IF(B901=0,0,(C901/B901-1)*100)</f>
        <v>20.100000000000001</v>
      </c>
      <c r="E901" s="62"/>
    </row>
    <row r="902" spans="1:5" s="179" customFormat="1" ht="20.100000000000001" customHeight="1">
      <c r="A902" s="63" t="s">
        <v>981</v>
      </c>
      <c r="B902" s="65">
        <v>0</v>
      </c>
      <c r="C902" s="65"/>
      <c r="D902" s="40">
        <f t="shared" si="14"/>
        <v>0</v>
      </c>
      <c r="E902" s="62"/>
    </row>
    <row r="903" spans="1:5" s="179" customFormat="1" ht="20.100000000000001" customHeight="1">
      <c r="A903" s="63" t="s">
        <v>982</v>
      </c>
      <c r="B903" s="65">
        <v>0</v>
      </c>
      <c r="C903" s="65"/>
      <c r="D903" s="40">
        <f t="shared" si="14"/>
        <v>0</v>
      </c>
      <c r="E903" s="62"/>
    </row>
    <row r="904" spans="1:5" s="179" customFormat="1" ht="20.100000000000001" customHeight="1">
      <c r="A904" s="63" t="s">
        <v>983</v>
      </c>
      <c r="B904" s="65">
        <v>0</v>
      </c>
      <c r="C904" s="65"/>
      <c r="D904" s="40">
        <f t="shared" si="14"/>
        <v>0</v>
      </c>
      <c r="E904" s="62"/>
    </row>
    <row r="905" spans="1:5" s="179" customFormat="1" ht="20.100000000000001" customHeight="1">
      <c r="A905" s="63" t="s">
        <v>984</v>
      </c>
      <c r="B905" s="65">
        <v>0</v>
      </c>
      <c r="C905" s="65"/>
      <c r="D905" s="40">
        <f t="shared" si="14"/>
        <v>0</v>
      </c>
      <c r="E905" s="62"/>
    </row>
    <row r="906" spans="1:5" s="179" customFormat="1" ht="20.100000000000001" customHeight="1">
      <c r="A906" s="63" t="s">
        <v>985</v>
      </c>
      <c r="B906" s="65">
        <v>0</v>
      </c>
      <c r="C906" s="65"/>
      <c r="D906" s="40">
        <f t="shared" si="14"/>
        <v>0</v>
      </c>
      <c r="E906" s="62"/>
    </row>
    <row r="907" spans="1:5" s="179" customFormat="1" ht="20.100000000000001" customHeight="1">
      <c r="A907" s="63" t="s">
        <v>958</v>
      </c>
      <c r="B907" s="65">
        <v>10</v>
      </c>
      <c r="C907" s="65"/>
      <c r="D907" s="40">
        <f t="shared" si="14"/>
        <v>-100</v>
      </c>
      <c r="E907" s="62"/>
    </row>
    <row r="908" spans="1:5" s="179" customFormat="1" ht="20.100000000000001" customHeight="1">
      <c r="A908" s="63" t="s">
        <v>986</v>
      </c>
      <c r="B908" s="65">
        <v>0</v>
      </c>
      <c r="C908" s="65"/>
      <c r="D908" s="40">
        <f t="shared" si="14"/>
        <v>0</v>
      </c>
      <c r="E908" s="62"/>
    </row>
    <row r="909" spans="1:5" s="179" customFormat="1" ht="20.100000000000001" customHeight="1">
      <c r="A909" s="63" t="s">
        <v>987</v>
      </c>
      <c r="B909" s="65">
        <v>5</v>
      </c>
      <c r="C909" s="65"/>
      <c r="D909" s="40">
        <f t="shared" si="14"/>
        <v>-100</v>
      </c>
      <c r="E909" s="62"/>
    </row>
    <row r="910" spans="1:5" s="179" customFormat="1" ht="20.100000000000001" customHeight="1">
      <c r="A910" s="63" t="s">
        <v>988</v>
      </c>
      <c r="B910" s="65">
        <v>63</v>
      </c>
      <c r="C910" s="65">
        <v>425</v>
      </c>
      <c r="D910" s="40">
        <f t="shared" si="14"/>
        <v>574.6</v>
      </c>
      <c r="E910" s="62"/>
    </row>
    <row r="911" spans="1:5" s="179" customFormat="1" ht="20.100000000000001" customHeight="1">
      <c r="A911" s="63" t="s">
        <v>989</v>
      </c>
      <c r="B911" s="65">
        <f>SUM(B912:B921)</f>
        <v>0</v>
      </c>
      <c r="C911" s="65">
        <f>SUM(C912:C921)</f>
        <v>0</v>
      </c>
      <c r="D911" s="40">
        <f t="shared" si="14"/>
        <v>0</v>
      </c>
      <c r="E911" s="62"/>
    </row>
    <row r="912" spans="1:5" s="179" customFormat="1" ht="20.100000000000001" customHeight="1">
      <c r="A912" s="63" t="s">
        <v>901</v>
      </c>
      <c r="B912" s="65"/>
      <c r="C912" s="65"/>
      <c r="D912" s="40">
        <f t="shared" si="14"/>
        <v>0</v>
      </c>
      <c r="E912" s="62"/>
    </row>
    <row r="913" spans="1:5" s="179" customFormat="1" ht="20.100000000000001" customHeight="1">
      <c r="A913" s="63" t="s">
        <v>902</v>
      </c>
      <c r="B913" s="65"/>
      <c r="C913" s="65"/>
      <c r="D913" s="40">
        <f t="shared" si="14"/>
        <v>0</v>
      </c>
      <c r="E913" s="62"/>
    </row>
    <row r="914" spans="1:5" s="179" customFormat="1" ht="20.100000000000001" customHeight="1">
      <c r="A914" s="63" t="s">
        <v>903</v>
      </c>
      <c r="B914" s="65"/>
      <c r="C914" s="65"/>
      <c r="D914" s="40">
        <f t="shared" si="14"/>
        <v>0</v>
      </c>
      <c r="E914" s="62"/>
    </row>
    <row r="915" spans="1:5" s="179" customFormat="1" ht="20.100000000000001" customHeight="1">
      <c r="A915" s="63" t="s">
        <v>990</v>
      </c>
      <c r="B915" s="65"/>
      <c r="C915" s="65"/>
      <c r="D915" s="40">
        <f t="shared" si="14"/>
        <v>0</v>
      </c>
      <c r="E915" s="62"/>
    </row>
    <row r="916" spans="1:5" s="179" customFormat="1" ht="20.100000000000001" customHeight="1">
      <c r="A916" s="63" t="s">
        <v>991</v>
      </c>
      <c r="B916" s="65"/>
      <c r="C916" s="65"/>
      <c r="D916" s="40">
        <f t="shared" si="14"/>
        <v>0</v>
      </c>
      <c r="E916" s="62"/>
    </row>
    <row r="917" spans="1:5" s="179" customFormat="1" ht="20.100000000000001" customHeight="1">
      <c r="A917" s="63" t="s">
        <v>992</v>
      </c>
      <c r="B917" s="65"/>
      <c r="C917" s="65"/>
      <c r="D917" s="40">
        <f t="shared" si="14"/>
        <v>0</v>
      </c>
      <c r="E917" s="62"/>
    </row>
    <row r="918" spans="1:5" s="179" customFormat="1" ht="20.100000000000001" customHeight="1">
      <c r="A918" s="63" t="s">
        <v>993</v>
      </c>
      <c r="B918" s="65"/>
      <c r="C918" s="65"/>
      <c r="D918" s="40">
        <f t="shared" si="14"/>
        <v>0</v>
      </c>
      <c r="E918" s="62"/>
    </row>
    <row r="919" spans="1:5" s="179" customFormat="1" ht="20.100000000000001" customHeight="1">
      <c r="A919" s="63" t="s">
        <v>994</v>
      </c>
      <c r="B919" s="65"/>
      <c r="C919" s="65"/>
      <c r="D919" s="40">
        <f t="shared" si="14"/>
        <v>0</v>
      </c>
      <c r="E919" s="62"/>
    </row>
    <row r="920" spans="1:5" s="179" customFormat="1" ht="20.100000000000001" customHeight="1">
      <c r="A920" s="63" t="s">
        <v>995</v>
      </c>
      <c r="B920" s="65"/>
      <c r="C920" s="65"/>
      <c r="D920" s="40">
        <f t="shared" si="14"/>
        <v>0</v>
      </c>
      <c r="E920" s="62"/>
    </row>
    <row r="921" spans="1:5" s="179" customFormat="1" ht="20.100000000000001" customHeight="1">
      <c r="A921" s="63" t="s">
        <v>996</v>
      </c>
      <c r="B921" s="65"/>
      <c r="C921" s="65"/>
      <c r="D921" s="40">
        <f t="shared" si="14"/>
        <v>0</v>
      </c>
      <c r="E921" s="62"/>
    </row>
    <row r="922" spans="1:5" s="179" customFormat="1" ht="20.100000000000001" customHeight="1">
      <c r="A922" s="63" t="s">
        <v>997</v>
      </c>
      <c r="B922" s="65">
        <f>SUM(B923:B932)</f>
        <v>2007</v>
      </c>
      <c r="C922" s="65">
        <f>SUM(C923:C932)</f>
        <v>2505</v>
      </c>
      <c r="D922" s="40">
        <f t="shared" si="14"/>
        <v>24.8</v>
      </c>
      <c r="E922" s="62"/>
    </row>
    <row r="923" spans="1:5" s="179" customFormat="1" ht="20.100000000000001" customHeight="1">
      <c r="A923" s="63" t="s">
        <v>901</v>
      </c>
      <c r="B923" s="65">
        <v>0</v>
      </c>
      <c r="C923" s="65"/>
      <c r="D923" s="40">
        <f t="shared" si="14"/>
        <v>0</v>
      </c>
      <c r="E923" s="62"/>
    </row>
    <row r="924" spans="1:5" s="179" customFormat="1" ht="20.100000000000001" customHeight="1">
      <c r="A924" s="63" t="s">
        <v>902</v>
      </c>
      <c r="B924" s="65">
        <v>2</v>
      </c>
      <c r="C924" s="65"/>
      <c r="D924" s="40">
        <f t="shared" si="14"/>
        <v>-100</v>
      </c>
      <c r="E924" s="62"/>
    </row>
    <row r="925" spans="1:5" s="179" customFormat="1" ht="20.100000000000001" customHeight="1">
      <c r="A925" s="63" t="s">
        <v>903</v>
      </c>
      <c r="B925" s="65">
        <v>0</v>
      </c>
      <c r="C925" s="65"/>
      <c r="D925" s="40">
        <f t="shared" si="14"/>
        <v>0</v>
      </c>
      <c r="E925" s="62"/>
    </row>
    <row r="926" spans="1:5" s="179" customFormat="1" ht="20.100000000000001" customHeight="1">
      <c r="A926" s="63" t="s">
        <v>998</v>
      </c>
      <c r="B926" s="65">
        <v>2000</v>
      </c>
      <c r="C926" s="65">
        <v>2500</v>
      </c>
      <c r="D926" s="40">
        <f t="shared" si="14"/>
        <v>25</v>
      </c>
      <c r="E926" s="62"/>
    </row>
    <row r="927" spans="1:5" s="179" customFormat="1" ht="20.100000000000001" customHeight="1">
      <c r="A927" s="63" t="s">
        <v>999</v>
      </c>
      <c r="B927" s="65">
        <v>0</v>
      </c>
      <c r="C927" s="65"/>
      <c r="D927" s="40">
        <f t="shared" si="14"/>
        <v>0</v>
      </c>
      <c r="E927" s="62"/>
    </row>
    <row r="928" spans="1:5" s="179" customFormat="1" ht="20.100000000000001" customHeight="1">
      <c r="A928" s="63" t="s">
        <v>1000</v>
      </c>
      <c r="B928" s="65">
        <v>0</v>
      </c>
      <c r="C928" s="65"/>
      <c r="D928" s="40">
        <f t="shared" si="14"/>
        <v>0</v>
      </c>
      <c r="E928" s="62"/>
    </row>
    <row r="929" spans="1:5" s="179" customFormat="1" ht="20.100000000000001" customHeight="1">
      <c r="A929" s="63" t="s">
        <v>1001</v>
      </c>
      <c r="B929" s="65">
        <v>0</v>
      </c>
      <c r="C929" s="65"/>
      <c r="D929" s="40">
        <f t="shared" si="14"/>
        <v>0</v>
      </c>
      <c r="E929" s="62"/>
    </row>
    <row r="930" spans="1:5" s="179" customFormat="1" ht="20.100000000000001" customHeight="1">
      <c r="A930" s="63" t="s">
        <v>1002</v>
      </c>
      <c r="B930" s="65">
        <v>0</v>
      </c>
      <c r="C930" s="65"/>
      <c r="D930" s="40">
        <f t="shared" si="14"/>
        <v>0</v>
      </c>
      <c r="E930" s="62"/>
    </row>
    <row r="931" spans="1:5" s="179" customFormat="1" ht="20.100000000000001" customHeight="1">
      <c r="A931" s="63" t="s">
        <v>1003</v>
      </c>
      <c r="B931" s="65">
        <v>0</v>
      </c>
      <c r="C931" s="65"/>
      <c r="D931" s="40">
        <f t="shared" si="14"/>
        <v>0</v>
      </c>
      <c r="E931" s="62"/>
    </row>
    <row r="932" spans="1:5" s="179" customFormat="1" ht="20.100000000000001" customHeight="1">
      <c r="A932" s="63" t="s">
        <v>1004</v>
      </c>
      <c r="B932" s="65">
        <v>5</v>
      </c>
      <c r="C932" s="65">
        <v>5</v>
      </c>
      <c r="D932" s="40">
        <f t="shared" si="14"/>
        <v>0</v>
      </c>
      <c r="E932" s="62"/>
    </row>
    <row r="933" spans="1:5" s="179" customFormat="1" ht="20.100000000000001" customHeight="1">
      <c r="A933" s="63" t="s">
        <v>1005</v>
      </c>
      <c r="B933" s="65">
        <f>SUM(B934:B938)</f>
        <v>70</v>
      </c>
      <c r="C933" s="65">
        <f>SUM(C934:C938)</f>
        <v>90</v>
      </c>
      <c r="D933" s="40">
        <f t="shared" si="14"/>
        <v>28.6</v>
      </c>
      <c r="E933" s="62"/>
    </row>
    <row r="934" spans="1:5" s="179" customFormat="1" ht="20.100000000000001" customHeight="1">
      <c r="A934" s="63" t="s">
        <v>1006</v>
      </c>
      <c r="B934" s="65">
        <v>70</v>
      </c>
      <c r="C934" s="65">
        <v>90</v>
      </c>
      <c r="D934" s="40">
        <f t="shared" si="14"/>
        <v>28.6</v>
      </c>
      <c r="E934" s="62"/>
    </row>
    <row r="935" spans="1:5" s="179" customFormat="1" ht="20.100000000000001" customHeight="1">
      <c r="A935" s="63" t="s">
        <v>1007</v>
      </c>
      <c r="B935" s="65"/>
      <c r="C935" s="65"/>
      <c r="D935" s="40">
        <f t="shared" si="14"/>
        <v>0</v>
      </c>
      <c r="E935" s="62"/>
    </row>
    <row r="936" spans="1:5" s="179" customFormat="1" ht="20.100000000000001" customHeight="1">
      <c r="A936" s="63" t="s">
        <v>1008</v>
      </c>
      <c r="B936" s="65"/>
      <c r="C936" s="65"/>
      <c r="D936" s="40">
        <f t="shared" si="14"/>
        <v>0</v>
      </c>
      <c r="E936" s="62"/>
    </row>
    <row r="937" spans="1:5" s="179" customFormat="1" ht="20.100000000000001" customHeight="1">
      <c r="A937" s="63" t="s">
        <v>1009</v>
      </c>
      <c r="B937" s="65"/>
      <c r="C937" s="65"/>
      <c r="D937" s="40">
        <f t="shared" si="14"/>
        <v>0</v>
      </c>
      <c r="E937" s="62"/>
    </row>
    <row r="938" spans="1:5" s="179" customFormat="1" ht="20.100000000000001" customHeight="1">
      <c r="A938" s="63" t="s">
        <v>1010</v>
      </c>
      <c r="B938" s="65"/>
      <c r="C938" s="65"/>
      <c r="D938" s="40">
        <f t="shared" si="14"/>
        <v>0</v>
      </c>
      <c r="E938" s="62"/>
    </row>
    <row r="939" spans="1:5" s="179" customFormat="1" ht="20.100000000000001" customHeight="1">
      <c r="A939" s="63" t="s">
        <v>1011</v>
      </c>
      <c r="B939" s="65">
        <f>SUM(B940:B945)</f>
        <v>6</v>
      </c>
      <c r="C939" s="65">
        <f>SUM(C940:C945)</f>
        <v>6</v>
      </c>
      <c r="D939" s="40">
        <f t="shared" si="14"/>
        <v>0</v>
      </c>
      <c r="E939" s="62"/>
    </row>
    <row r="940" spans="1:5" s="179" customFormat="1" ht="20.100000000000001" customHeight="1">
      <c r="A940" s="63" t="s">
        <v>1012</v>
      </c>
      <c r="B940" s="65"/>
      <c r="C940" s="65"/>
      <c r="D940" s="40">
        <f t="shared" si="14"/>
        <v>0</v>
      </c>
      <c r="E940" s="62"/>
    </row>
    <row r="941" spans="1:5" s="179" customFormat="1" ht="20.100000000000001" customHeight="1">
      <c r="A941" s="63" t="s">
        <v>1013</v>
      </c>
      <c r="B941" s="65"/>
      <c r="C941" s="65"/>
      <c r="D941" s="40">
        <f t="shared" si="14"/>
        <v>0</v>
      </c>
      <c r="E941" s="62"/>
    </row>
    <row r="942" spans="1:5" s="179" customFormat="1" ht="20.100000000000001" customHeight="1">
      <c r="A942" s="63" t="s">
        <v>1014</v>
      </c>
      <c r="B942" s="65"/>
      <c r="C942" s="65"/>
      <c r="D942" s="40">
        <f t="shared" si="14"/>
        <v>0</v>
      </c>
      <c r="E942" s="62"/>
    </row>
    <row r="943" spans="1:5" s="179" customFormat="1" ht="20.100000000000001" customHeight="1">
      <c r="A943" s="63" t="s">
        <v>1015</v>
      </c>
      <c r="B943" s="65"/>
      <c r="C943" s="65"/>
      <c r="D943" s="40">
        <f t="shared" si="14"/>
        <v>0</v>
      </c>
      <c r="E943" s="62"/>
    </row>
    <row r="944" spans="1:5" s="179" customFormat="1" ht="20.100000000000001" customHeight="1">
      <c r="A944" s="63" t="s">
        <v>1016</v>
      </c>
      <c r="B944" s="65"/>
      <c r="C944" s="65"/>
      <c r="D944" s="40">
        <f t="shared" si="14"/>
        <v>0</v>
      </c>
      <c r="E944" s="62"/>
    </row>
    <row r="945" spans="1:5" s="179" customFormat="1" ht="20.100000000000001" customHeight="1">
      <c r="A945" s="63" t="s">
        <v>1017</v>
      </c>
      <c r="B945" s="65">
        <v>6</v>
      </c>
      <c r="C945" s="65">
        <v>6</v>
      </c>
      <c r="D945" s="40">
        <f t="shared" si="14"/>
        <v>0</v>
      </c>
      <c r="E945" s="62"/>
    </row>
    <row r="946" spans="1:5" s="179" customFormat="1" ht="20.100000000000001" customHeight="1">
      <c r="A946" s="63" t="s">
        <v>1018</v>
      </c>
      <c r="B946" s="65">
        <f>SUM(B947:B952)</f>
        <v>0</v>
      </c>
      <c r="C946" s="65">
        <f>SUM(C947:C952)</f>
        <v>0</v>
      </c>
      <c r="D946" s="40">
        <f t="shared" si="14"/>
        <v>0</v>
      </c>
      <c r="E946" s="62"/>
    </row>
    <row r="947" spans="1:5" s="179" customFormat="1" ht="20.100000000000001" customHeight="1">
      <c r="A947" s="63" t="s">
        <v>1019</v>
      </c>
      <c r="B947" s="65"/>
      <c r="C947" s="65"/>
      <c r="D947" s="40">
        <f t="shared" si="14"/>
        <v>0</v>
      </c>
      <c r="E947" s="62"/>
    </row>
    <row r="948" spans="1:5" s="179" customFormat="1" ht="20.100000000000001" customHeight="1">
      <c r="A948" s="63" t="s">
        <v>1020</v>
      </c>
      <c r="B948" s="65"/>
      <c r="C948" s="65"/>
      <c r="D948" s="40">
        <f t="shared" si="14"/>
        <v>0</v>
      </c>
      <c r="E948" s="62"/>
    </row>
    <row r="949" spans="1:5" s="179" customFormat="1" ht="20.100000000000001" customHeight="1">
      <c r="A949" s="63" t="s">
        <v>1021</v>
      </c>
      <c r="B949" s="65"/>
      <c r="C949" s="65"/>
      <c r="D949" s="40">
        <f t="shared" si="14"/>
        <v>0</v>
      </c>
      <c r="E949" s="62"/>
    </row>
    <row r="950" spans="1:5" s="179" customFormat="1" ht="20.100000000000001" customHeight="1">
      <c r="A950" s="63" t="s">
        <v>1022</v>
      </c>
      <c r="B950" s="65"/>
      <c r="C950" s="65"/>
      <c r="D950" s="40">
        <f t="shared" si="14"/>
        <v>0</v>
      </c>
      <c r="E950" s="62"/>
    </row>
    <row r="951" spans="1:5" s="179" customFormat="1" ht="20.100000000000001" customHeight="1">
      <c r="A951" s="63" t="s">
        <v>1023</v>
      </c>
      <c r="B951" s="65"/>
      <c r="C951" s="65"/>
      <c r="D951" s="40">
        <f t="shared" si="14"/>
        <v>0</v>
      </c>
      <c r="E951" s="62"/>
    </row>
    <row r="952" spans="1:5" s="179" customFormat="1" ht="20.100000000000001" customHeight="1">
      <c r="A952" s="63" t="s">
        <v>1024</v>
      </c>
      <c r="B952" s="65"/>
      <c r="C952" s="65"/>
      <c r="D952" s="40">
        <f t="shared" si="14"/>
        <v>0</v>
      </c>
      <c r="E952" s="62"/>
    </row>
    <row r="953" spans="1:5" s="179" customFormat="1" ht="20.100000000000001" customHeight="1">
      <c r="A953" s="63" t="s">
        <v>1025</v>
      </c>
      <c r="B953" s="65">
        <f>SUM(B954:B956)</f>
        <v>0</v>
      </c>
      <c r="C953" s="65">
        <f>SUM(C954:C956)</f>
        <v>0</v>
      </c>
      <c r="D953" s="40">
        <f t="shared" si="14"/>
        <v>0</v>
      </c>
      <c r="E953" s="62"/>
    </row>
    <row r="954" spans="1:5" s="179" customFormat="1" ht="20.100000000000001" customHeight="1">
      <c r="A954" s="63" t="s">
        <v>1026</v>
      </c>
      <c r="B954" s="65"/>
      <c r="C954" s="65"/>
      <c r="D954" s="40">
        <f t="shared" si="14"/>
        <v>0</v>
      </c>
      <c r="E954" s="62"/>
    </row>
    <row r="955" spans="1:5" s="179" customFormat="1" ht="20.100000000000001" customHeight="1">
      <c r="A955" s="63" t="s">
        <v>1027</v>
      </c>
      <c r="B955" s="65"/>
      <c r="C955" s="65"/>
      <c r="D955" s="40">
        <f t="shared" si="14"/>
        <v>0</v>
      </c>
      <c r="E955" s="62"/>
    </row>
    <row r="956" spans="1:5" s="179" customFormat="1" ht="20.100000000000001" customHeight="1">
      <c r="A956" s="63" t="s">
        <v>1028</v>
      </c>
      <c r="B956" s="65"/>
      <c r="C956" s="65"/>
      <c r="D956" s="40">
        <f t="shared" si="14"/>
        <v>0</v>
      </c>
      <c r="E956" s="62"/>
    </row>
    <row r="957" spans="1:5" s="179" customFormat="1" ht="20.100000000000001" customHeight="1">
      <c r="A957" s="63" t="s">
        <v>1029</v>
      </c>
      <c r="B957" s="65">
        <f>SUM(B958:B959)</f>
        <v>0</v>
      </c>
      <c r="C957" s="65">
        <f>SUM(C958:C959)</f>
        <v>2500</v>
      </c>
      <c r="D957" s="40">
        <f t="shared" si="14"/>
        <v>0</v>
      </c>
      <c r="E957" s="62"/>
    </row>
    <row r="958" spans="1:5" s="179" customFormat="1" ht="20.100000000000001" customHeight="1">
      <c r="A958" s="63" t="s">
        <v>1030</v>
      </c>
      <c r="B958" s="65"/>
      <c r="C958" s="65"/>
      <c r="D958" s="40">
        <f t="shared" si="14"/>
        <v>0</v>
      </c>
      <c r="E958" s="62"/>
    </row>
    <row r="959" spans="1:5" s="179" customFormat="1" ht="20.100000000000001" customHeight="1">
      <c r="A959" s="63" t="s">
        <v>1031</v>
      </c>
      <c r="B959" s="65"/>
      <c r="C959" s="65">
        <v>2500</v>
      </c>
      <c r="D959" s="40">
        <f t="shared" si="14"/>
        <v>0</v>
      </c>
      <c r="E959" s="62"/>
    </row>
    <row r="960" spans="1:5" s="179" customFormat="1" ht="20.100000000000001" customHeight="1">
      <c r="A960" s="63" t="s">
        <v>46</v>
      </c>
      <c r="B960" s="65">
        <f>SUM(B961,B984,B994,B1004,B1009,B1016,B1021)</f>
        <v>5482</v>
      </c>
      <c r="C960" s="65">
        <f>SUM(C961,C984,C994,C1004,C1009,C1016,C1021)</f>
        <v>5800</v>
      </c>
      <c r="D960" s="40">
        <f t="shared" si="14"/>
        <v>5.8</v>
      </c>
      <c r="E960" s="62"/>
    </row>
    <row r="961" spans="1:5" s="179" customFormat="1" ht="20.100000000000001" customHeight="1">
      <c r="A961" s="63" t="s">
        <v>1032</v>
      </c>
      <c r="B961" s="65">
        <f>SUM(B962:B983)</f>
        <v>1650</v>
      </c>
      <c r="C961" s="65">
        <f>SUM(C962:C983)</f>
        <v>699</v>
      </c>
      <c r="D961" s="40">
        <f t="shared" si="14"/>
        <v>-57.6</v>
      </c>
      <c r="E961" s="62"/>
    </row>
    <row r="962" spans="1:5" s="179" customFormat="1" ht="20.100000000000001" customHeight="1">
      <c r="A962" s="63" t="s">
        <v>901</v>
      </c>
      <c r="B962" s="65">
        <v>512</v>
      </c>
      <c r="C962" s="65">
        <v>544</v>
      </c>
      <c r="D962" s="40">
        <f t="shared" si="14"/>
        <v>6.3</v>
      </c>
      <c r="E962" s="62"/>
    </row>
    <row r="963" spans="1:5" s="179" customFormat="1" ht="20.100000000000001" customHeight="1">
      <c r="A963" s="63" t="s">
        <v>902</v>
      </c>
      <c r="B963" s="65">
        <v>298</v>
      </c>
      <c r="C963" s="65">
        <v>7</v>
      </c>
      <c r="D963" s="40">
        <f t="shared" si="14"/>
        <v>-97.7</v>
      </c>
      <c r="E963" s="62"/>
    </row>
    <row r="964" spans="1:5" s="179" customFormat="1" ht="20.100000000000001" customHeight="1">
      <c r="A964" s="63" t="s">
        <v>903</v>
      </c>
      <c r="B964" s="65">
        <v>0</v>
      </c>
      <c r="C964" s="65"/>
      <c r="D964" s="40">
        <f t="shared" si="14"/>
        <v>0</v>
      </c>
      <c r="E964" s="62"/>
    </row>
    <row r="965" spans="1:5" s="179" customFormat="1" ht="20.100000000000001" customHeight="1">
      <c r="A965" s="63" t="s">
        <v>1033</v>
      </c>
      <c r="B965" s="65">
        <v>700</v>
      </c>
      <c r="C965" s="65"/>
      <c r="D965" s="40">
        <f t="shared" ref="D965:D1028" si="15">IF(B965=0,0,(C965/B965-1)*100)</f>
        <v>-100</v>
      </c>
      <c r="E965" s="62"/>
    </row>
    <row r="966" spans="1:5" s="179" customFormat="1" ht="20.100000000000001" customHeight="1">
      <c r="A966" s="63" t="s">
        <v>1034</v>
      </c>
      <c r="B966" s="65">
        <v>0</v>
      </c>
      <c r="C966" s="65"/>
      <c r="D966" s="40">
        <f t="shared" si="15"/>
        <v>0</v>
      </c>
      <c r="E966" s="62"/>
    </row>
    <row r="967" spans="1:5" s="179" customFormat="1" ht="20.100000000000001" customHeight="1">
      <c r="A967" s="63" t="s">
        <v>1035</v>
      </c>
      <c r="B967" s="65">
        <v>0</v>
      </c>
      <c r="C967" s="65"/>
      <c r="D967" s="40">
        <f t="shared" si="15"/>
        <v>0</v>
      </c>
      <c r="E967" s="62"/>
    </row>
    <row r="968" spans="1:5" s="179" customFormat="1" ht="20.100000000000001" customHeight="1">
      <c r="A968" s="63" t="s">
        <v>1036</v>
      </c>
      <c r="B968" s="65">
        <v>0</v>
      </c>
      <c r="C968" s="65"/>
      <c r="D968" s="40">
        <f t="shared" si="15"/>
        <v>0</v>
      </c>
      <c r="E968" s="62"/>
    </row>
    <row r="969" spans="1:5" s="179" customFormat="1" ht="20.100000000000001" customHeight="1">
      <c r="A969" s="63" t="s">
        <v>1037</v>
      </c>
      <c r="B969" s="65">
        <v>0</v>
      </c>
      <c r="C969" s="65"/>
      <c r="D969" s="40">
        <f t="shared" si="15"/>
        <v>0</v>
      </c>
      <c r="E969" s="62"/>
    </row>
    <row r="970" spans="1:5" s="179" customFormat="1" ht="20.100000000000001" customHeight="1">
      <c r="A970" s="63" t="s">
        <v>1038</v>
      </c>
      <c r="B970" s="65">
        <v>140</v>
      </c>
      <c r="C970" s="65">
        <v>148</v>
      </c>
      <c r="D970" s="40">
        <f t="shared" si="15"/>
        <v>5.7</v>
      </c>
      <c r="E970" s="62"/>
    </row>
    <row r="971" spans="1:5" s="179" customFormat="1" ht="20.100000000000001" customHeight="1">
      <c r="A971" s="63" t="s">
        <v>1039</v>
      </c>
      <c r="B971" s="65"/>
      <c r="C971" s="65"/>
      <c r="D971" s="40">
        <f t="shared" si="15"/>
        <v>0</v>
      </c>
      <c r="E971" s="62"/>
    </row>
    <row r="972" spans="1:5" s="179" customFormat="1" ht="20.100000000000001" customHeight="1">
      <c r="A972" s="63" t="s">
        <v>1040</v>
      </c>
      <c r="B972" s="65"/>
      <c r="C972" s="65"/>
      <c r="D972" s="40">
        <f t="shared" si="15"/>
        <v>0</v>
      </c>
      <c r="E972" s="62"/>
    </row>
    <row r="973" spans="1:5" s="179" customFormat="1" ht="20.100000000000001" customHeight="1">
      <c r="A973" s="63" t="s">
        <v>1041</v>
      </c>
      <c r="B973" s="65"/>
      <c r="C973" s="65"/>
      <c r="D973" s="40">
        <f t="shared" si="15"/>
        <v>0</v>
      </c>
      <c r="E973" s="62"/>
    </row>
    <row r="974" spans="1:5" s="179" customFormat="1" ht="20.100000000000001" customHeight="1">
      <c r="A974" s="63" t="s">
        <v>1042</v>
      </c>
      <c r="B974" s="65"/>
      <c r="C974" s="65"/>
      <c r="D974" s="40">
        <f t="shared" si="15"/>
        <v>0</v>
      </c>
      <c r="E974" s="62"/>
    </row>
    <row r="975" spans="1:5" s="179" customFormat="1" ht="20.100000000000001" customHeight="1">
      <c r="A975" s="63" t="s">
        <v>1043</v>
      </c>
      <c r="B975" s="65"/>
      <c r="C975" s="65"/>
      <c r="D975" s="40">
        <f t="shared" si="15"/>
        <v>0</v>
      </c>
      <c r="E975" s="62"/>
    </row>
    <row r="976" spans="1:5" s="179" customFormat="1" ht="20.100000000000001" customHeight="1">
      <c r="A976" s="63" t="s">
        <v>1044</v>
      </c>
      <c r="B976" s="65"/>
      <c r="C976" s="65"/>
      <c r="D976" s="40">
        <f t="shared" si="15"/>
        <v>0</v>
      </c>
      <c r="E976" s="62"/>
    </row>
    <row r="977" spans="1:5" s="179" customFormat="1" ht="20.100000000000001" customHeight="1">
      <c r="A977" s="63" t="s">
        <v>1045</v>
      </c>
      <c r="B977" s="65"/>
      <c r="C977" s="65"/>
      <c r="D977" s="40">
        <f t="shared" si="15"/>
        <v>0</v>
      </c>
      <c r="E977" s="62"/>
    </row>
    <row r="978" spans="1:5" s="179" customFormat="1" ht="20.100000000000001" customHeight="1">
      <c r="A978" s="63" t="s">
        <v>1046</v>
      </c>
      <c r="B978" s="65"/>
      <c r="C978" s="65"/>
      <c r="D978" s="40">
        <f t="shared" si="15"/>
        <v>0</v>
      </c>
      <c r="E978" s="62"/>
    </row>
    <row r="979" spans="1:5" s="179" customFormat="1" ht="18.75" customHeight="1">
      <c r="A979" s="63" t="s">
        <v>1047</v>
      </c>
      <c r="B979" s="65"/>
      <c r="C979" s="65"/>
      <c r="D979" s="40">
        <f t="shared" si="15"/>
        <v>0</v>
      </c>
      <c r="E979" s="62"/>
    </row>
    <row r="980" spans="1:5" s="179" customFormat="1" ht="20.100000000000001" customHeight="1">
      <c r="A980" s="63" t="s">
        <v>1048</v>
      </c>
      <c r="B980" s="65"/>
      <c r="C980" s="65"/>
      <c r="D980" s="40">
        <f t="shared" si="15"/>
        <v>0</v>
      </c>
      <c r="E980" s="62"/>
    </row>
    <row r="981" spans="1:5" s="179" customFormat="1" ht="20.100000000000001" customHeight="1">
      <c r="A981" s="63" t="s">
        <v>1049</v>
      </c>
      <c r="B981" s="65"/>
      <c r="C981" s="65"/>
      <c r="D981" s="40">
        <f t="shared" si="15"/>
        <v>0</v>
      </c>
      <c r="E981" s="62"/>
    </row>
    <row r="982" spans="1:5" s="179" customFormat="1" ht="20.100000000000001" customHeight="1">
      <c r="A982" s="63" t="s">
        <v>1050</v>
      </c>
      <c r="B982" s="65"/>
      <c r="C982" s="65"/>
      <c r="D982" s="40">
        <f t="shared" si="15"/>
        <v>0</v>
      </c>
      <c r="E982" s="62"/>
    </row>
    <row r="983" spans="1:5" s="179" customFormat="1" ht="20.100000000000001" customHeight="1">
      <c r="A983" s="63" t="s">
        <v>1051</v>
      </c>
      <c r="B983" s="65"/>
      <c r="C983" s="65"/>
      <c r="D983" s="40">
        <f t="shared" si="15"/>
        <v>0</v>
      </c>
      <c r="E983" s="62"/>
    </row>
    <row r="984" spans="1:5" s="179" customFormat="1" ht="20.100000000000001" customHeight="1">
      <c r="A984" s="63" t="s">
        <v>1052</v>
      </c>
      <c r="B984" s="65">
        <f>SUM(B985:B993)</f>
        <v>1300</v>
      </c>
      <c r="C984" s="65">
        <f>SUM(C985:C993)</f>
        <v>1000</v>
      </c>
      <c r="D984" s="40">
        <f t="shared" si="15"/>
        <v>-23.1</v>
      </c>
      <c r="E984" s="62"/>
    </row>
    <row r="985" spans="1:5" s="179" customFormat="1" ht="20.100000000000001" customHeight="1">
      <c r="A985" s="63" t="s">
        <v>901</v>
      </c>
      <c r="B985" s="65"/>
      <c r="C985" s="65"/>
      <c r="D985" s="40">
        <f t="shared" si="15"/>
        <v>0</v>
      </c>
      <c r="E985" s="62"/>
    </row>
    <row r="986" spans="1:5" s="179" customFormat="1" ht="20.100000000000001" customHeight="1">
      <c r="A986" s="63" t="s">
        <v>902</v>
      </c>
      <c r="B986" s="65"/>
      <c r="C986" s="65"/>
      <c r="D986" s="40">
        <f t="shared" si="15"/>
        <v>0</v>
      </c>
      <c r="E986" s="62"/>
    </row>
    <row r="987" spans="1:5" s="179" customFormat="1" ht="20.100000000000001" customHeight="1">
      <c r="A987" s="63" t="s">
        <v>903</v>
      </c>
      <c r="B987" s="65"/>
      <c r="C987" s="65"/>
      <c r="D987" s="40">
        <f t="shared" si="15"/>
        <v>0</v>
      </c>
      <c r="E987" s="62"/>
    </row>
    <row r="988" spans="1:5" s="179" customFormat="1" ht="20.100000000000001" customHeight="1">
      <c r="A988" s="63" t="s">
        <v>1053</v>
      </c>
      <c r="B988" s="65">
        <v>1300</v>
      </c>
      <c r="C988" s="65">
        <v>1000</v>
      </c>
      <c r="D988" s="40">
        <f t="shared" si="15"/>
        <v>-23.1</v>
      </c>
      <c r="E988" s="62"/>
    </row>
    <row r="989" spans="1:5" s="179" customFormat="1" ht="20.100000000000001" customHeight="1">
      <c r="A989" s="63" t="s">
        <v>1054</v>
      </c>
      <c r="B989" s="65"/>
      <c r="C989" s="65"/>
      <c r="D989" s="40">
        <f t="shared" si="15"/>
        <v>0</v>
      </c>
      <c r="E989" s="62"/>
    </row>
    <row r="990" spans="1:5" s="179" customFormat="1" ht="20.100000000000001" customHeight="1">
      <c r="A990" s="63" t="s">
        <v>1055</v>
      </c>
      <c r="B990" s="65"/>
      <c r="C990" s="65"/>
      <c r="D990" s="40">
        <f t="shared" si="15"/>
        <v>0</v>
      </c>
      <c r="E990" s="62"/>
    </row>
    <row r="991" spans="1:5" s="179" customFormat="1" ht="20.100000000000001" customHeight="1">
      <c r="A991" s="63" t="s">
        <v>1056</v>
      </c>
      <c r="B991" s="65"/>
      <c r="C991" s="65"/>
      <c r="D991" s="40">
        <f t="shared" si="15"/>
        <v>0</v>
      </c>
      <c r="E991" s="62"/>
    </row>
    <row r="992" spans="1:5" s="179" customFormat="1" ht="20.100000000000001" customHeight="1">
      <c r="A992" s="63" t="s">
        <v>1057</v>
      </c>
      <c r="B992" s="65"/>
      <c r="C992" s="65"/>
      <c r="D992" s="40">
        <f t="shared" si="15"/>
        <v>0</v>
      </c>
      <c r="E992" s="62"/>
    </row>
    <row r="993" spans="1:5" s="179" customFormat="1" ht="20.100000000000001" customHeight="1">
      <c r="A993" s="63" t="s">
        <v>1058</v>
      </c>
      <c r="B993" s="65"/>
      <c r="C993" s="65"/>
      <c r="D993" s="40">
        <f t="shared" si="15"/>
        <v>0</v>
      </c>
      <c r="E993" s="62"/>
    </row>
    <row r="994" spans="1:5" s="179" customFormat="1" ht="20.100000000000001" customHeight="1">
      <c r="A994" s="63" t="s">
        <v>1059</v>
      </c>
      <c r="B994" s="65">
        <f>SUM(B995:B1003)</f>
        <v>300</v>
      </c>
      <c r="C994" s="65">
        <f>SUM(C995:C1003)</f>
        <v>300</v>
      </c>
      <c r="D994" s="40">
        <f t="shared" si="15"/>
        <v>0</v>
      </c>
      <c r="E994" s="62"/>
    </row>
    <row r="995" spans="1:5" s="179" customFormat="1" ht="20.100000000000001" customHeight="1">
      <c r="A995" s="63" t="s">
        <v>901</v>
      </c>
      <c r="B995" s="65"/>
      <c r="C995" s="65"/>
      <c r="D995" s="40">
        <f t="shared" si="15"/>
        <v>0</v>
      </c>
      <c r="E995" s="62"/>
    </row>
    <row r="996" spans="1:5" s="179" customFormat="1" ht="20.100000000000001" customHeight="1">
      <c r="A996" s="63" t="s">
        <v>902</v>
      </c>
      <c r="B996" s="65"/>
      <c r="C996" s="65"/>
      <c r="D996" s="40">
        <f t="shared" si="15"/>
        <v>0</v>
      </c>
      <c r="E996" s="62"/>
    </row>
    <row r="997" spans="1:5" s="179" customFormat="1" ht="20.100000000000001" customHeight="1">
      <c r="A997" s="63" t="s">
        <v>903</v>
      </c>
      <c r="B997" s="65"/>
      <c r="C997" s="65"/>
      <c r="D997" s="40">
        <f t="shared" si="15"/>
        <v>0</v>
      </c>
      <c r="E997" s="62"/>
    </row>
    <row r="998" spans="1:5" s="179" customFormat="1" ht="20.100000000000001" customHeight="1">
      <c r="A998" s="63" t="s">
        <v>1060</v>
      </c>
      <c r="B998" s="65">
        <v>300</v>
      </c>
      <c r="C998" s="65">
        <v>300</v>
      </c>
      <c r="D998" s="40">
        <f t="shared" si="15"/>
        <v>0</v>
      </c>
      <c r="E998" s="62"/>
    </row>
    <row r="999" spans="1:5" s="179" customFormat="1" ht="20.100000000000001" customHeight="1">
      <c r="A999" s="63" t="s">
        <v>1061</v>
      </c>
      <c r="B999" s="65"/>
      <c r="C999" s="65"/>
      <c r="D999" s="40">
        <f t="shared" si="15"/>
        <v>0</v>
      </c>
      <c r="E999" s="62"/>
    </row>
    <row r="1000" spans="1:5" s="179" customFormat="1" ht="20.100000000000001" customHeight="1">
      <c r="A1000" s="63" t="s">
        <v>1062</v>
      </c>
      <c r="B1000" s="65"/>
      <c r="C1000" s="65"/>
      <c r="D1000" s="40">
        <f t="shared" si="15"/>
        <v>0</v>
      </c>
      <c r="E1000" s="62"/>
    </row>
    <row r="1001" spans="1:5" s="179" customFormat="1" ht="20.100000000000001" customHeight="1">
      <c r="A1001" s="63" t="s">
        <v>1063</v>
      </c>
      <c r="B1001" s="65"/>
      <c r="C1001" s="65"/>
      <c r="D1001" s="40">
        <f t="shared" si="15"/>
        <v>0</v>
      </c>
      <c r="E1001" s="62"/>
    </row>
    <row r="1002" spans="1:5" s="179" customFormat="1" ht="20.100000000000001" customHeight="1">
      <c r="A1002" s="63" t="s">
        <v>1064</v>
      </c>
      <c r="B1002" s="65"/>
      <c r="C1002" s="65"/>
      <c r="D1002" s="40">
        <f t="shared" si="15"/>
        <v>0</v>
      </c>
      <c r="E1002" s="62"/>
    </row>
    <row r="1003" spans="1:5" s="179" customFormat="1" ht="20.100000000000001" customHeight="1">
      <c r="A1003" s="63" t="s">
        <v>1065</v>
      </c>
      <c r="B1003" s="65"/>
      <c r="C1003" s="65"/>
      <c r="D1003" s="40">
        <f t="shared" si="15"/>
        <v>0</v>
      </c>
      <c r="E1003" s="62"/>
    </row>
    <row r="1004" spans="1:5" s="179" customFormat="1" ht="20.100000000000001" customHeight="1">
      <c r="A1004" s="63" t="s">
        <v>1066</v>
      </c>
      <c r="B1004" s="65">
        <f>SUM(B1005:B1008)</f>
        <v>0</v>
      </c>
      <c r="C1004" s="65">
        <f>SUM(C1005:C1008)</f>
        <v>0</v>
      </c>
      <c r="D1004" s="40">
        <f t="shared" si="15"/>
        <v>0</v>
      </c>
      <c r="E1004" s="62"/>
    </row>
    <row r="1005" spans="1:5" s="179" customFormat="1" ht="20.100000000000001" customHeight="1">
      <c r="A1005" s="63" t="s">
        <v>1067</v>
      </c>
      <c r="B1005" s="65"/>
      <c r="C1005" s="65"/>
      <c r="D1005" s="40">
        <f t="shared" si="15"/>
        <v>0</v>
      </c>
      <c r="E1005" s="62"/>
    </row>
    <row r="1006" spans="1:5" s="179" customFormat="1" ht="20.100000000000001" customHeight="1">
      <c r="A1006" s="63" t="s">
        <v>1068</v>
      </c>
      <c r="B1006" s="65"/>
      <c r="C1006" s="65"/>
      <c r="D1006" s="40">
        <f t="shared" si="15"/>
        <v>0</v>
      </c>
      <c r="E1006" s="62"/>
    </row>
    <row r="1007" spans="1:5" s="179" customFormat="1" ht="20.100000000000001" customHeight="1">
      <c r="A1007" s="63" t="s">
        <v>1069</v>
      </c>
      <c r="B1007" s="65"/>
      <c r="C1007" s="65"/>
      <c r="D1007" s="40">
        <f t="shared" si="15"/>
        <v>0</v>
      </c>
      <c r="E1007" s="62"/>
    </row>
    <row r="1008" spans="1:5" s="179" customFormat="1" ht="20.100000000000001" customHeight="1">
      <c r="A1008" s="63" t="s">
        <v>1070</v>
      </c>
      <c r="B1008" s="65"/>
      <c r="C1008" s="65"/>
      <c r="D1008" s="40">
        <f t="shared" si="15"/>
        <v>0</v>
      </c>
      <c r="E1008" s="62"/>
    </row>
    <row r="1009" spans="1:5" s="179" customFormat="1" ht="20.100000000000001" customHeight="1">
      <c r="A1009" s="63" t="s">
        <v>1071</v>
      </c>
      <c r="B1009" s="65">
        <f>SUM(B1010:B1015)</f>
        <v>32</v>
      </c>
      <c r="C1009" s="65">
        <f>SUM(C1010:C1015)</f>
        <v>0</v>
      </c>
      <c r="D1009" s="40">
        <f t="shared" si="15"/>
        <v>-100</v>
      </c>
      <c r="E1009" s="62"/>
    </row>
    <row r="1010" spans="1:5" s="179" customFormat="1" ht="20.100000000000001" customHeight="1">
      <c r="A1010" s="63" t="s">
        <v>901</v>
      </c>
      <c r="B1010" s="65"/>
      <c r="C1010" s="65"/>
      <c r="D1010" s="40">
        <f t="shared" si="15"/>
        <v>0</v>
      </c>
      <c r="E1010" s="62"/>
    </row>
    <row r="1011" spans="1:5" s="179" customFormat="1" ht="20.100000000000001" customHeight="1">
      <c r="A1011" s="63" t="s">
        <v>902</v>
      </c>
      <c r="B1011" s="65">
        <v>32</v>
      </c>
      <c r="C1011" s="65"/>
      <c r="D1011" s="40">
        <f t="shared" si="15"/>
        <v>-100</v>
      </c>
      <c r="E1011" s="62"/>
    </row>
    <row r="1012" spans="1:5" s="179" customFormat="1" ht="20.100000000000001" customHeight="1">
      <c r="A1012" s="63" t="s">
        <v>903</v>
      </c>
      <c r="B1012" s="65"/>
      <c r="C1012" s="65"/>
      <c r="D1012" s="40">
        <f t="shared" si="15"/>
        <v>0</v>
      </c>
      <c r="E1012" s="62"/>
    </row>
    <row r="1013" spans="1:5" s="179" customFormat="1" ht="20.100000000000001" customHeight="1">
      <c r="A1013" s="63" t="s">
        <v>1057</v>
      </c>
      <c r="B1013" s="65"/>
      <c r="C1013" s="65"/>
      <c r="D1013" s="40">
        <f t="shared" si="15"/>
        <v>0</v>
      </c>
      <c r="E1013" s="62"/>
    </row>
    <row r="1014" spans="1:5" s="179" customFormat="1" ht="20.100000000000001" customHeight="1">
      <c r="A1014" s="63" t="s">
        <v>1072</v>
      </c>
      <c r="B1014" s="65"/>
      <c r="C1014" s="65"/>
      <c r="D1014" s="40">
        <f t="shared" si="15"/>
        <v>0</v>
      </c>
      <c r="E1014" s="62"/>
    </row>
    <row r="1015" spans="1:5" s="179" customFormat="1" ht="20.100000000000001" customHeight="1">
      <c r="A1015" s="63" t="s">
        <v>1073</v>
      </c>
      <c r="B1015" s="65"/>
      <c r="C1015" s="65"/>
      <c r="D1015" s="40">
        <f t="shared" si="15"/>
        <v>0</v>
      </c>
      <c r="E1015" s="62"/>
    </row>
    <row r="1016" spans="1:5" s="179" customFormat="1" ht="20.100000000000001" customHeight="1">
      <c r="A1016" s="63" t="s">
        <v>1074</v>
      </c>
      <c r="B1016" s="65">
        <f>SUM(B1017:B1020)</f>
        <v>0</v>
      </c>
      <c r="C1016" s="65">
        <f>SUM(C1017:C1020)</f>
        <v>0</v>
      </c>
      <c r="D1016" s="40">
        <f t="shared" si="15"/>
        <v>0</v>
      </c>
      <c r="E1016" s="62"/>
    </row>
    <row r="1017" spans="1:5" s="179" customFormat="1" ht="20.100000000000001" customHeight="1">
      <c r="A1017" s="63" t="s">
        <v>1075</v>
      </c>
      <c r="B1017" s="65"/>
      <c r="C1017" s="65"/>
      <c r="D1017" s="40">
        <f t="shared" si="15"/>
        <v>0</v>
      </c>
      <c r="E1017" s="62"/>
    </row>
    <row r="1018" spans="1:5" s="179" customFormat="1" ht="20.100000000000001" customHeight="1">
      <c r="A1018" s="63" t="s">
        <v>1076</v>
      </c>
      <c r="B1018" s="65"/>
      <c r="C1018" s="65"/>
      <c r="D1018" s="40">
        <f t="shared" si="15"/>
        <v>0</v>
      </c>
      <c r="E1018" s="62"/>
    </row>
    <row r="1019" spans="1:5" s="179" customFormat="1" ht="20.100000000000001" customHeight="1">
      <c r="A1019" s="63" t="s">
        <v>1077</v>
      </c>
      <c r="B1019" s="65"/>
      <c r="C1019" s="65"/>
      <c r="D1019" s="40">
        <f t="shared" si="15"/>
        <v>0</v>
      </c>
      <c r="E1019" s="62"/>
    </row>
    <row r="1020" spans="1:5" s="179" customFormat="1" ht="20.100000000000001" customHeight="1">
      <c r="A1020" s="63" t="s">
        <v>1078</v>
      </c>
      <c r="B1020" s="65"/>
      <c r="C1020" s="65"/>
      <c r="D1020" s="40">
        <f t="shared" si="15"/>
        <v>0</v>
      </c>
      <c r="E1020" s="62"/>
    </row>
    <row r="1021" spans="1:5" s="179" customFormat="1" ht="20.100000000000001" customHeight="1">
      <c r="A1021" s="63" t="s">
        <v>1079</v>
      </c>
      <c r="B1021" s="65">
        <f>SUM(B1022:B1023)</f>
        <v>2200</v>
      </c>
      <c r="C1021" s="65">
        <f>SUM(C1022:C1023)</f>
        <v>3801</v>
      </c>
      <c r="D1021" s="40">
        <f t="shared" si="15"/>
        <v>72.8</v>
      </c>
      <c r="E1021" s="62"/>
    </row>
    <row r="1022" spans="1:5" s="179" customFormat="1" ht="20.100000000000001" customHeight="1">
      <c r="A1022" s="63" t="s">
        <v>1080</v>
      </c>
      <c r="B1022" s="65"/>
      <c r="C1022" s="65"/>
      <c r="D1022" s="40">
        <f t="shared" si="15"/>
        <v>0</v>
      </c>
      <c r="E1022" s="62"/>
    </row>
    <row r="1023" spans="1:5" s="179" customFormat="1" ht="20.100000000000001" customHeight="1">
      <c r="A1023" s="63" t="s">
        <v>1081</v>
      </c>
      <c r="B1023" s="65">
        <v>2200</v>
      </c>
      <c r="C1023" s="65">
        <v>3801</v>
      </c>
      <c r="D1023" s="40">
        <f t="shared" si="15"/>
        <v>72.8</v>
      </c>
      <c r="E1023" s="62"/>
    </row>
    <row r="1024" spans="1:5" s="179" customFormat="1" ht="20.100000000000001" customHeight="1">
      <c r="A1024" s="63" t="s">
        <v>47</v>
      </c>
      <c r="B1024" s="65">
        <f>SUM(B1025,B1035,B1051,B1056,B1070,B1078,B1084,B1091)</f>
        <v>3980</v>
      </c>
      <c r="C1024" s="65">
        <f>SUM(C1025,C1035,C1051,C1056,C1070,C1078,C1084,C1091)</f>
        <v>15920</v>
      </c>
      <c r="D1024" s="40">
        <f t="shared" si="15"/>
        <v>300</v>
      </c>
      <c r="E1024" s="62"/>
    </row>
    <row r="1025" spans="1:5" s="179" customFormat="1" ht="20.100000000000001" customHeight="1">
      <c r="A1025" s="63" t="s">
        <v>1082</v>
      </c>
      <c r="B1025" s="65">
        <f>SUM(B1026:B1034)</f>
        <v>604</v>
      </c>
      <c r="C1025" s="65">
        <f>SUM(C1026:C1034)</f>
        <v>1857</v>
      </c>
      <c r="D1025" s="40">
        <f t="shared" si="15"/>
        <v>207.5</v>
      </c>
      <c r="E1025" s="62"/>
    </row>
    <row r="1026" spans="1:5" s="179" customFormat="1" ht="20.100000000000001" customHeight="1">
      <c r="A1026" s="63" t="s">
        <v>901</v>
      </c>
      <c r="B1026" s="65">
        <v>360</v>
      </c>
      <c r="C1026" s="65">
        <v>424</v>
      </c>
      <c r="D1026" s="40">
        <f t="shared" si="15"/>
        <v>17.8</v>
      </c>
      <c r="E1026" s="62"/>
    </row>
    <row r="1027" spans="1:5" s="179" customFormat="1" ht="20.100000000000001" customHeight="1">
      <c r="A1027" s="63" t="s">
        <v>902</v>
      </c>
      <c r="B1027" s="65">
        <v>50</v>
      </c>
      <c r="C1027" s="65">
        <v>50</v>
      </c>
      <c r="D1027" s="40">
        <f t="shared" si="15"/>
        <v>0</v>
      </c>
      <c r="E1027" s="62"/>
    </row>
    <row r="1028" spans="1:5" s="179" customFormat="1" ht="20.100000000000001" customHeight="1">
      <c r="A1028" s="63" t="s">
        <v>903</v>
      </c>
      <c r="B1028" s="65">
        <v>0</v>
      </c>
      <c r="C1028" s="65"/>
      <c r="D1028" s="40">
        <f t="shared" si="15"/>
        <v>0</v>
      </c>
      <c r="E1028" s="62"/>
    </row>
    <row r="1029" spans="1:5" s="179" customFormat="1" ht="20.100000000000001" customHeight="1">
      <c r="A1029" s="63" t="s">
        <v>1083</v>
      </c>
      <c r="B1029" s="65">
        <v>0</v>
      </c>
      <c r="C1029" s="65"/>
      <c r="D1029" s="40">
        <f t="shared" ref="D1029:D1092" si="16">IF(B1029=0,0,(C1029/B1029-1)*100)</f>
        <v>0</v>
      </c>
      <c r="E1029" s="62"/>
    </row>
    <row r="1030" spans="1:5" s="179" customFormat="1" ht="20.100000000000001" customHeight="1">
      <c r="A1030" s="63" t="s">
        <v>1084</v>
      </c>
      <c r="B1030" s="65">
        <v>0</v>
      </c>
      <c r="C1030" s="65"/>
      <c r="D1030" s="40">
        <f t="shared" si="16"/>
        <v>0</v>
      </c>
      <c r="E1030" s="62"/>
    </row>
    <row r="1031" spans="1:5" s="179" customFormat="1" ht="20.100000000000001" customHeight="1">
      <c r="A1031" s="63" t="s">
        <v>1085</v>
      </c>
      <c r="B1031" s="65">
        <v>0</v>
      </c>
      <c r="C1031" s="65"/>
      <c r="D1031" s="40">
        <f t="shared" si="16"/>
        <v>0</v>
      </c>
      <c r="E1031" s="62"/>
    </row>
    <row r="1032" spans="1:5" s="179" customFormat="1" ht="20.100000000000001" customHeight="1">
      <c r="A1032" s="63" t="s">
        <v>1086</v>
      </c>
      <c r="B1032" s="65">
        <v>0</v>
      </c>
      <c r="C1032" s="65"/>
      <c r="D1032" s="40">
        <f t="shared" si="16"/>
        <v>0</v>
      </c>
      <c r="E1032" s="62"/>
    </row>
    <row r="1033" spans="1:5" s="179" customFormat="1" ht="20.100000000000001" customHeight="1">
      <c r="A1033" s="63" t="s">
        <v>1087</v>
      </c>
      <c r="B1033" s="65">
        <v>0</v>
      </c>
      <c r="C1033" s="65"/>
      <c r="D1033" s="40">
        <f t="shared" si="16"/>
        <v>0</v>
      </c>
      <c r="E1033" s="62"/>
    </row>
    <row r="1034" spans="1:5" s="179" customFormat="1" ht="20.100000000000001" customHeight="1">
      <c r="A1034" s="63" t="s">
        <v>1088</v>
      </c>
      <c r="B1034" s="65">
        <v>194</v>
      </c>
      <c r="C1034" s="65">
        <v>1383</v>
      </c>
      <c r="D1034" s="40">
        <f t="shared" si="16"/>
        <v>612.9</v>
      </c>
      <c r="E1034" s="62"/>
    </row>
    <row r="1035" spans="1:5" s="179" customFormat="1" ht="20.100000000000001" customHeight="1">
      <c r="A1035" s="63" t="s">
        <v>1089</v>
      </c>
      <c r="B1035" s="65">
        <f>SUM(B1036:B1050)</f>
        <v>450</v>
      </c>
      <c r="C1035" s="65">
        <f>SUM(C1036:C1050)</f>
        <v>1450</v>
      </c>
      <c r="D1035" s="40">
        <f t="shared" si="16"/>
        <v>222.2</v>
      </c>
      <c r="E1035" s="62"/>
    </row>
    <row r="1036" spans="1:5" s="179" customFormat="1" ht="20.100000000000001" customHeight="1">
      <c r="A1036" s="63" t="s">
        <v>901</v>
      </c>
      <c r="B1036" s="65"/>
      <c r="C1036" s="65"/>
      <c r="D1036" s="40">
        <f t="shared" si="16"/>
        <v>0</v>
      </c>
      <c r="E1036" s="62"/>
    </row>
    <row r="1037" spans="1:5" s="179" customFormat="1" ht="20.100000000000001" customHeight="1">
      <c r="A1037" s="63" t="s">
        <v>902</v>
      </c>
      <c r="B1037" s="65"/>
      <c r="C1037" s="65"/>
      <c r="D1037" s="40">
        <f t="shared" si="16"/>
        <v>0</v>
      </c>
      <c r="E1037" s="62"/>
    </row>
    <row r="1038" spans="1:5" s="179" customFormat="1" ht="20.100000000000001" customHeight="1">
      <c r="A1038" s="63" t="s">
        <v>903</v>
      </c>
      <c r="B1038" s="65"/>
      <c r="C1038" s="65"/>
      <c r="D1038" s="40">
        <f t="shared" si="16"/>
        <v>0</v>
      </c>
      <c r="E1038" s="62"/>
    </row>
    <row r="1039" spans="1:5" s="179" customFormat="1" ht="20.100000000000001" customHeight="1">
      <c r="A1039" s="63" t="s">
        <v>1090</v>
      </c>
      <c r="B1039" s="65"/>
      <c r="C1039" s="65"/>
      <c r="D1039" s="40">
        <f t="shared" si="16"/>
        <v>0</v>
      </c>
      <c r="E1039" s="62"/>
    </row>
    <row r="1040" spans="1:5" s="179" customFormat="1" ht="20.100000000000001" customHeight="1">
      <c r="A1040" s="63" t="s">
        <v>1091</v>
      </c>
      <c r="B1040" s="65"/>
      <c r="C1040" s="65"/>
      <c r="D1040" s="40">
        <f t="shared" si="16"/>
        <v>0</v>
      </c>
      <c r="E1040" s="62"/>
    </row>
    <row r="1041" spans="1:5" s="179" customFormat="1" ht="20.100000000000001" customHeight="1">
      <c r="A1041" s="63" t="s">
        <v>1092</v>
      </c>
      <c r="B1041" s="65"/>
      <c r="C1041" s="65"/>
      <c r="D1041" s="40">
        <f t="shared" si="16"/>
        <v>0</v>
      </c>
      <c r="E1041" s="62"/>
    </row>
    <row r="1042" spans="1:5" s="179" customFormat="1" ht="20.100000000000001" customHeight="1">
      <c r="A1042" s="63" t="s">
        <v>1093</v>
      </c>
      <c r="B1042" s="65"/>
      <c r="C1042" s="65"/>
      <c r="D1042" s="40">
        <f t="shared" si="16"/>
        <v>0</v>
      </c>
      <c r="E1042" s="62"/>
    </row>
    <row r="1043" spans="1:5" s="179" customFormat="1" ht="20.100000000000001" customHeight="1">
      <c r="A1043" s="63" t="s">
        <v>1094</v>
      </c>
      <c r="B1043" s="65"/>
      <c r="C1043" s="65"/>
      <c r="D1043" s="40">
        <f t="shared" si="16"/>
        <v>0</v>
      </c>
      <c r="E1043" s="62"/>
    </row>
    <row r="1044" spans="1:5" s="179" customFormat="1" ht="20.100000000000001" customHeight="1">
      <c r="A1044" s="63" t="s">
        <v>1095</v>
      </c>
      <c r="B1044" s="65"/>
      <c r="C1044" s="65"/>
      <c r="D1044" s="40">
        <f t="shared" si="16"/>
        <v>0</v>
      </c>
      <c r="E1044" s="62"/>
    </row>
    <row r="1045" spans="1:5" s="179" customFormat="1" ht="20.100000000000001" customHeight="1">
      <c r="A1045" s="63" t="s">
        <v>1096</v>
      </c>
      <c r="B1045" s="65"/>
      <c r="C1045" s="65"/>
      <c r="D1045" s="40">
        <f t="shared" si="16"/>
        <v>0</v>
      </c>
      <c r="E1045" s="62"/>
    </row>
    <row r="1046" spans="1:5" s="179" customFormat="1" ht="20.100000000000001" customHeight="1">
      <c r="A1046" s="63" t="s">
        <v>1097</v>
      </c>
      <c r="B1046" s="65"/>
      <c r="C1046" s="65"/>
      <c r="D1046" s="40">
        <f t="shared" si="16"/>
        <v>0</v>
      </c>
      <c r="E1046" s="62"/>
    </row>
    <row r="1047" spans="1:5" s="179" customFormat="1" ht="20.100000000000001" customHeight="1">
      <c r="A1047" s="63" t="s">
        <v>1098</v>
      </c>
      <c r="B1047" s="65"/>
      <c r="C1047" s="65"/>
      <c r="D1047" s="40">
        <f t="shared" si="16"/>
        <v>0</v>
      </c>
      <c r="E1047" s="62"/>
    </row>
    <row r="1048" spans="1:5" s="179" customFormat="1" ht="20.100000000000001" customHeight="1">
      <c r="A1048" s="63" t="s">
        <v>1099</v>
      </c>
      <c r="B1048" s="65"/>
      <c r="C1048" s="65"/>
      <c r="D1048" s="40">
        <f t="shared" si="16"/>
        <v>0</v>
      </c>
      <c r="E1048" s="62"/>
    </row>
    <row r="1049" spans="1:5" s="179" customFormat="1" ht="20.100000000000001" customHeight="1">
      <c r="A1049" s="63" t="s">
        <v>1100</v>
      </c>
      <c r="B1049" s="65"/>
      <c r="C1049" s="65"/>
      <c r="D1049" s="40">
        <f t="shared" si="16"/>
        <v>0</v>
      </c>
      <c r="E1049" s="62"/>
    </row>
    <row r="1050" spans="1:5" s="179" customFormat="1" ht="20.100000000000001" customHeight="1">
      <c r="A1050" s="63" t="s">
        <v>1101</v>
      </c>
      <c r="B1050" s="65">
        <v>450</v>
      </c>
      <c r="C1050" s="65">
        <v>1450</v>
      </c>
      <c r="D1050" s="40">
        <f t="shared" si="16"/>
        <v>222.2</v>
      </c>
      <c r="E1050" s="62"/>
    </row>
    <row r="1051" spans="1:5" s="179" customFormat="1" ht="20.100000000000001" customHeight="1">
      <c r="A1051" s="63" t="s">
        <v>1102</v>
      </c>
      <c r="B1051" s="65">
        <f>SUM(B1052:B1055)</f>
        <v>0</v>
      </c>
      <c r="C1051" s="65">
        <f>SUM(C1052:C1055)</f>
        <v>0</v>
      </c>
      <c r="D1051" s="40">
        <f t="shared" si="16"/>
        <v>0</v>
      </c>
      <c r="E1051" s="62"/>
    </row>
    <row r="1052" spans="1:5" s="179" customFormat="1" ht="20.100000000000001" customHeight="1">
      <c r="A1052" s="63" t="s">
        <v>901</v>
      </c>
      <c r="B1052" s="65"/>
      <c r="C1052" s="65"/>
      <c r="D1052" s="40">
        <f t="shared" si="16"/>
        <v>0</v>
      </c>
      <c r="E1052" s="62"/>
    </row>
    <row r="1053" spans="1:5" s="179" customFormat="1" ht="20.100000000000001" customHeight="1">
      <c r="A1053" s="63" t="s">
        <v>902</v>
      </c>
      <c r="B1053" s="65"/>
      <c r="C1053" s="65"/>
      <c r="D1053" s="40">
        <f t="shared" si="16"/>
        <v>0</v>
      </c>
      <c r="E1053" s="62"/>
    </row>
    <row r="1054" spans="1:5" s="179" customFormat="1" ht="20.100000000000001" customHeight="1">
      <c r="A1054" s="63" t="s">
        <v>903</v>
      </c>
      <c r="B1054" s="65"/>
      <c r="C1054" s="65"/>
      <c r="D1054" s="40">
        <f t="shared" si="16"/>
        <v>0</v>
      </c>
      <c r="E1054" s="62"/>
    </row>
    <row r="1055" spans="1:5" s="179" customFormat="1" ht="20.100000000000001" customHeight="1">
      <c r="A1055" s="63" t="s">
        <v>1103</v>
      </c>
      <c r="B1055" s="65"/>
      <c r="C1055" s="65"/>
      <c r="D1055" s="40">
        <f t="shared" si="16"/>
        <v>0</v>
      </c>
      <c r="E1055" s="62"/>
    </row>
    <row r="1056" spans="1:5" s="179" customFormat="1" ht="20.100000000000001" customHeight="1">
      <c r="A1056" s="63" t="s">
        <v>1104</v>
      </c>
      <c r="B1056" s="65">
        <f>SUM(B1057:B1069)</f>
        <v>0</v>
      </c>
      <c r="C1056" s="65">
        <f>SUM(C1057:C1069)</f>
        <v>0</v>
      </c>
      <c r="D1056" s="40">
        <f t="shared" si="16"/>
        <v>0</v>
      </c>
      <c r="E1056" s="62"/>
    </row>
    <row r="1057" spans="1:5" s="179" customFormat="1" ht="20.100000000000001" customHeight="1">
      <c r="A1057" s="63" t="s">
        <v>901</v>
      </c>
      <c r="B1057" s="65"/>
      <c r="C1057" s="65"/>
      <c r="D1057" s="40">
        <f t="shared" si="16"/>
        <v>0</v>
      </c>
      <c r="E1057" s="62"/>
    </row>
    <row r="1058" spans="1:5" s="179" customFormat="1" ht="20.100000000000001" customHeight="1">
      <c r="A1058" s="63" t="s">
        <v>902</v>
      </c>
      <c r="B1058" s="65"/>
      <c r="C1058" s="65"/>
      <c r="D1058" s="40">
        <f t="shared" si="16"/>
        <v>0</v>
      </c>
      <c r="E1058" s="62"/>
    </row>
    <row r="1059" spans="1:5" s="179" customFormat="1" ht="20.100000000000001" customHeight="1">
      <c r="A1059" s="63" t="s">
        <v>903</v>
      </c>
      <c r="B1059" s="65"/>
      <c r="C1059" s="65"/>
      <c r="D1059" s="40">
        <f t="shared" si="16"/>
        <v>0</v>
      </c>
      <c r="E1059" s="62"/>
    </row>
    <row r="1060" spans="1:5" s="179" customFormat="1" ht="20.100000000000001" customHeight="1">
      <c r="A1060" s="63" t="s">
        <v>1105</v>
      </c>
      <c r="B1060" s="65"/>
      <c r="C1060" s="65"/>
      <c r="D1060" s="40">
        <f t="shared" si="16"/>
        <v>0</v>
      </c>
      <c r="E1060" s="62"/>
    </row>
    <row r="1061" spans="1:5" s="179" customFormat="1" ht="20.100000000000001" customHeight="1">
      <c r="A1061" s="63" t="s">
        <v>1106</v>
      </c>
      <c r="B1061" s="65"/>
      <c r="C1061" s="65"/>
      <c r="D1061" s="40">
        <f t="shared" si="16"/>
        <v>0</v>
      </c>
      <c r="E1061" s="62"/>
    </row>
    <row r="1062" spans="1:5" s="179" customFormat="1" ht="20.100000000000001" customHeight="1">
      <c r="A1062" s="63" t="s">
        <v>1107</v>
      </c>
      <c r="B1062" s="65"/>
      <c r="C1062" s="65"/>
      <c r="D1062" s="40">
        <f t="shared" si="16"/>
        <v>0</v>
      </c>
      <c r="E1062" s="62"/>
    </row>
    <row r="1063" spans="1:5" s="179" customFormat="1" ht="20.100000000000001" customHeight="1">
      <c r="A1063" s="63" t="s">
        <v>1108</v>
      </c>
      <c r="B1063" s="65"/>
      <c r="C1063" s="65"/>
      <c r="D1063" s="40">
        <f t="shared" si="16"/>
        <v>0</v>
      </c>
      <c r="E1063" s="62"/>
    </row>
    <row r="1064" spans="1:5" s="179" customFormat="1" ht="20.100000000000001" customHeight="1">
      <c r="A1064" s="63" t="s">
        <v>1109</v>
      </c>
      <c r="B1064" s="65"/>
      <c r="C1064" s="65"/>
      <c r="D1064" s="40">
        <f t="shared" si="16"/>
        <v>0</v>
      </c>
      <c r="E1064" s="62"/>
    </row>
    <row r="1065" spans="1:5" s="179" customFormat="1" ht="20.100000000000001" customHeight="1">
      <c r="A1065" s="63" t="s">
        <v>1110</v>
      </c>
      <c r="B1065" s="65"/>
      <c r="C1065" s="65"/>
      <c r="D1065" s="40">
        <f t="shared" si="16"/>
        <v>0</v>
      </c>
      <c r="E1065" s="62"/>
    </row>
    <row r="1066" spans="1:5" s="179" customFormat="1" ht="20.100000000000001" customHeight="1">
      <c r="A1066" s="63" t="s">
        <v>1111</v>
      </c>
      <c r="B1066" s="65"/>
      <c r="C1066" s="65"/>
      <c r="D1066" s="40">
        <f t="shared" si="16"/>
        <v>0</v>
      </c>
      <c r="E1066" s="62"/>
    </row>
    <row r="1067" spans="1:5" s="179" customFormat="1" ht="20.100000000000001" customHeight="1">
      <c r="A1067" s="63" t="s">
        <v>1057</v>
      </c>
      <c r="B1067" s="65"/>
      <c r="C1067" s="65"/>
      <c r="D1067" s="40">
        <f t="shared" si="16"/>
        <v>0</v>
      </c>
      <c r="E1067" s="62"/>
    </row>
    <row r="1068" spans="1:5" s="179" customFormat="1" ht="20.100000000000001" customHeight="1">
      <c r="A1068" s="63" t="s">
        <v>1112</v>
      </c>
      <c r="B1068" s="65"/>
      <c r="C1068" s="65"/>
      <c r="D1068" s="40">
        <f t="shared" si="16"/>
        <v>0</v>
      </c>
      <c r="E1068" s="62"/>
    </row>
    <row r="1069" spans="1:5" s="179" customFormat="1" ht="20.100000000000001" customHeight="1">
      <c r="A1069" s="63" t="s">
        <v>1113</v>
      </c>
      <c r="B1069" s="65"/>
      <c r="C1069" s="65"/>
      <c r="D1069" s="40">
        <f t="shared" si="16"/>
        <v>0</v>
      </c>
      <c r="E1069" s="62"/>
    </row>
    <row r="1070" spans="1:5" s="179" customFormat="1" ht="20.100000000000001" customHeight="1">
      <c r="A1070" s="63" t="s">
        <v>1114</v>
      </c>
      <c r="B1070" s="65">
        <f>SUM(B1071:B1077)</f>
        <v>2274</v>
      </c>
      <c r="C1070" s="65">
        <f>SUM(C1071:C1077)</f>
        <v>3704</v>
      </c>
      <c r="D1070" s="40">
        <f t="shared" si="16"/>
        <v>62.9</v>
      </c>
      <c r="E1070" s="62"/>
    </row>
    <row r="1071" spans="1:5" s="179" customFormat="1" ht="20.100000000000001" customHeight="1">
      <c r="A1071" s="63" t="s">
        <v>901</v>
      </c>
      <c r="B1071" s="65">
        <v>484</v>
      </c>
      <c r="C1071" s="65">
        <v>579</v>
      </c>
      <c r="D1071" s="40">
        <f t="shared" si="16"/>
        <v>19.600000000000001</v>
      </c>
      <c r="E1071" s="62"/>
    </row>
    <row r="1072" spans="1:5" s="179" customFormat="1" ht="20.100000000000001" customHeight="1">
      <c r="A1072" s="63" t="s">
        <v>902</v>
      </c>
      <c r="B1072" s="65">
        <v>187</v>
      </c>
      <c r="C1072" s="65">
        <v>198</v>
      </c>
      <c r="D1072" s="40">
        <f t="shared" si="16"/>
        <v>5.9</v>
      </c>
      <c r="E1072" s="62"/>
    </row>
    <row r="1073" spans="1:5" s="179" customFormat="1" ht="20.100000000000001" customHeight="1">
      <c r="A1073" s="63" t="s">
        <v>903</v>
      </c>
      <c r="B1073" s="65"/>
      <c r="C1073" s="65"/>
      <c r="D1073" s="40">
        <f t="shared" si="16"/>
        <v>0</v>
      </c>
      <c r="E1073" s="62"/>
    </row>
    <row r="1074" spans="1:5" s="179" customFormat="1" ht="20.100000000000001" customHeight="1">
      <c r="A1074" s="63" t="s">
        <v>1115</v>
      </c>
      <c r="B1074" s="65"/>
      <c r="C1074" s="65"/>
      <c r="D1074" s="40">
        <f t="shared" si="16"/>
        <v>0</v>
      </c>
      <c r="E1074" s="62"/>
    </row>
    <row r="1075" spans="1:5" s="179" customFormat="1" ht="20.100000000000001" customHeight="1">
      <c r="A1075" s="63" t="s">
        <v>1116</v>
      </c>
      <c r="B1075" s="65">
        <v>902</v>
      </c>
      <c r="C1075" s="65">
        <v>1611</v>
      </c>
      <c r="D1075" s="40">
        <f t="shared" si="16"/>
        <v>78.599999999999994</v>
      </c>
      <c r="E1075" s="62"/>
    </row>
    <row r="1076" spans="1:5" s="179" customFormat="1" ht="20.100000000000001" customHeight="1">
      <c r="A1076" s="63" t="s">
        <v>1117</v>
      </c>
      <c r="B1076" s="65">
        <v>101</v>
      </c>
      <c r="C1076" s="65">
        <v>336</v>
      </c>
      <c r="D1076" s="40">
        <f t="shared" si="16"/>
        <v>232.7</v>
      </c>
      <c r="E1076" s="62"/>
    </row>
    <row r="1077" spans="1:5" s="179" customFormat="1" ht="20.100000000000001" customHeight="1">
      <c r="A1077" s="63" t="s">
        <v>1118</v>
      </c>
      <c r="B1077" s="65">
        <v>600</v>
      </c>
      <c r="C1077" s="65">
        <v>980</v>
      </c>
      <c r="D1077" s="40">
        <f t="shared" si="16"/>
        <v>63.3</v>
      </c>
      <c r="E1077" s="62"/>
    </row>
    <row r="1078" spans="1:5" s="179" customFormat="1" ht="20.100000000000001" customHeight="1">
      <c r="A1078" s="63" t="s">
        <v>1119</v>
      </c>
      <c r="B1078" s="65">
        <f>SUM(B1079:B1083)</f>
        <v>542</v>
      </c>
      <c r="C1078" s="65">
        <f>SUM(C1079:C1083)</f>
        <v>852</v>
      </c>
      <c r="D1078" s="40">
        <f t="shared" si="16"/>
        <v>57.2</v>
      </c>
      <c r="E1078" s="62"/>
    </row>
    <row r="1079" spans="1:5" s="179" customFormat="1" ht="20.100000000000001" customHeight="1">
      <c r="A1079" s="63" t="s">
        <v>901</v>
      </c>
      <c r="B1079" s="65">
        <v>401</v>
      </c>
      <c r="C1079" s="65">
        <v>441</v>
      </c>
      <c r="D1079" s="40">
        <f t="shared" si="16"/>
        <v>10</v>
      </c>
      <c r="E1079" s="62"/>
    </row>
    <row r="1080" spans="1:5" s="179" customFormat="1" ht="20.100000000000001" customHeight="1">
      <c r="A1080" s="63" t="s">
        <v>902</v>
      </c>
      <c r="B1080" s="65">
        <v>91</v>
      </c>
      <c r="C1080" s="65">
        <v>91</v>
      </c>
      <c r="D1080" s="40">
        <f t="shared" si="16"/>
        <v>0</v>
      </c>
      <c r="E1080" s="62"/>
    </row>
    <row r="1081" spans="1:5" s="179" customFormat="1" ht="20.100000000000001" customHeight="1">
      <c r="A1081" s="63" t="s">
        <v>903</v>
      </c>
      <c r="B1081" s="65">
        <v>0</v>
      </c>
      <c r="C1081" s="65"/>
      <c r="D1081" s="40">
        <f t="shared" si="16"/>
        <v>0</v>
      </c>
      <c r="E1081" s="62"/>
    </row>
    <row r="1082" spans="1:5" s="179" customFormat="1" ht="19.5" customHeight="1">
      <c r="A1082" s="63" t="s">
        <v>1120</v>
      </c>
      <c r="B1082" s="65">
        <v>0</v>
      </c>
      <c r="C1082" s="65"/>
      <c r="D1082" s="40">
        <f t="shared" si="16"/>
        <v>0</v>
      </c>
      <c r="E1082" s="62"/>
    </row>
    <row r="1083" spans="1:5" s="179" customFormat="1" ht="20.100000000000001" customHeight="1">
      <c r="A1083" s="63" t="s">
        <v>1121</v>
      </c>
      <c r="B1083" s="65">
        <v>50</v>
      </c>
      <c r="C1083" s="65">
        <v>320</v>
      </c>
      <c r="D1083" s="40">
        <f t="shared" si="16"/>
        <v>540</v>
      </c>
      <c r="E1083" s="62"/>
    </row>
    <row r="1084" spans="1:5" s="179" customFormat="1" ht="20.100000000000001" customHeight="1">
      <c r="A1084" s="63" t="s">
        <v>1122</v>
      </c>
      <c r="B1084" s="65">
        <f>SUM(B1085:B1090)</f>
        <v>110</v>
      </c>
      <c r="C1084" s="65">
        <f>SUM(C1085:C1090)</f>
        <v>1110</v>
      </c>
      <c r="D1084" s="40">
        <f t="shared" si="16"/>
        <v>909.1</v>
      </c>
      <c r="E1084" s="62"/>
    </row>
    <row r="1085" spans="1:5" s="179" customFormat="1" ht="20.100000000000001" customHeight="1">
      <c r="A1085" s="63" t="s">
        <v>901</v>
      </c>
      <c r="B1085" s="65"/>
      <c r="C1085" s="65"/>
      <c r="D1085" s="40">
        <f t="shared" si="16"/>
        <v>0</v>
      </c>
      <c r="E1085" s="62"/>
    </row>
    <row r="1086" spans="1:5" s="179" customFormat="1" ht="20.100000000000001" customHeight="1">
      <c r="A1086" s="63" t="s">
        <v>902</v>
      </c>
      <c r="B1086" s="65"/>
      <c r="C1086" s="65"/>
      <c r="D1086" s="40">
        <f t="shared" si="16"/>
        <v>0</v>
      </c>
      <c r="E1086" s="62"/>
    </row>
    <row r="1087" spans="1:5" s="179" customFormat="1" ht="20.100000000000001" customHeight="1">
      <c r="A1087" s="63" t="s">
        <v>903</v>
      </c>
      <c r="B1087" s="65"/>
      <c r="C1087" s="65"/>
      <c r="D1087" s="40">
        <f t="shared" si="16"/>
        <v>0</v>
      </c>
      <c r="E1087" s="62"/>
    </row>
    <row r="1088" spans="1:5" s="179" customFormat="1" ht="20.100000000000001" customHeight="1">
      <c r="A1088" s="63" t="s">
        <v>1123</v>
      </c>
      <c r="B1088" s="65"/>
      <c r="C1088" s="65"/>
      <c r="D1088" s="40">
        <f t="shared" si="16"/>
        <v>0</v>
      </c>
      <c r="E1088" s="62"/>
    </row>
    <row r="1089" spans="1:5" s="179" customFormat="1" ht="20.100000000000001" customHeight="1">
      <c r="A1089" s="63" t="s">
        <v>1124</v>
      </c>
      <c r="B1089" s="65">
        <v>60</v>
      </c>
      <c r="C1089" s="65">
        <v>660</v>
      </c>
      <c r="D1089" s="40">
        <f t="shared" si="16"/>
        <v>1000</v>
      </c>
      <c r="E1089" s="62"/>
    </row>
    <row r="1090" spans="1:5" s="179" customFormat="1" ht="20.100000000000001" customHeight="1">
      <c r="A1090" s="63" t="s">
        <v>1125</v>
      </c>
      <c r="B1090" s="65">
        <v>50</v>
      </c>
      <c r="C1090" s="65">
        <v>450</v>
      </c>
      <c r="D1090" s="40">
        <f t="shared" si="16"/>
        <v>800</v>
      </c>
      <c r="E1090" s="62"/>
    </row>
    <row r="1091" spans="1:5" s="179" customFormat="1" ht="20.100000000000001" customHeight="1">
      <c r="A1091" s="63" t="s">
        <v>1126</v>
      </c>
      <c r="B1091" s="65">
        <f>SUM(B1092:B1097)</f>
        <v>0</v>
      </c>
      <c r="C1091" s="65">
        <f>SUM(C1092:C1097)</f>
        <v>6947</v>
      </c>
      <c r="D1091" s="40">
        <f t="shared" si="16"/>
        <v>0</v>
      </c>
      <c r="E1091" s="62"/>
    </row>
    <row r="1092" spans="1:5" s="179" customFormat="1" ht="20.100000000000001" customHeight="1">
      <c r="A1092" s="63" t="s">
        <v>1127</v>
      </c>
      <c r="B1092" s="65"/>
      <c r="C1092" s="65"/>
      <c r="D1092" s="40">
        <f t="shared" si="16"/>
        <v>0</v>
      </c>
      <c r="E1092" s="62"/>
    </row>
    <row r="1093" spans="1:5" s="179" customFormat="1" ht="20.100000000000001" customHeight="1">
      <c r="A1093" s="63" t="s">
        <v>1128</v>
      </c>
      <c r="B1093" s="65"/>
      <c r="C1093" s="65"/>
      <c r="D1093" s="40">
        <f t="shared" ref="D1093:D1156" si="17">IF(B1093=0,0,(C1093/B1093-1)*100)</f>
        <v>0</v>
      </c>
      <c r="E1093" s="62"/>
    </row>
    <row r="1094" spans="1:5" s="179" customFormat="1" ht="20.100000000000001" customHeight="1">
      <c r="A1094" s="63" t="s">
        <v>1129</v>
      </c>
      <c r="B1094" s="65"/>
      <c r="C1094" s="65"/>
      <c r="D1094" s="40">
        <f t="shared" si="17"/>
        <v>0</v>
      </c>
      <c r="E1094" s="62"/>
    </row>
    <row r="1095" spans="1:5" s="179" customFormat="1" ht="20.100000000000001" customHeight="1">
      <c r="A1095" s="63" t="s">
        <v>1130</v>
      </c>
      <c r="B1095" s="65"/>
      <c r="C1095" s="65"/>
      <c r="D1095" s="40">
        <f t="shared" si="17"/>
        <v>0</v>
      </c>
      <c r="E1095" s="62"/>
    </row>
    <row r="1096" spans="1:5" s="179" customFormat="1" ht="20.100000000000001" customHeight="1">
      <c r="A1096" s="63" t="s">
        <v>1131</v>
      </c>
      <c r="B1096" s="65"/>
      <c r="C1096" s="65"/>
      <c r="D1096" s="40">
        <f t="shared" si="17"/>
        <v>0</v>
      </c>
      <c r="E1096" s="62"/>
    </row>
    <row r="1097" spans="1:5" s="179" customFormat="1" ht="20.100000000000001" customHeight="1">
      <c r="A1097" s="63" t="s">
        <v>1132</v>
      </c>
      <c r="B1097" s="65"/>
      <c r="C1097" s="65">
        <v>6947</v>
      </c>
      <c r="D1097" s="40">
        <f t="shared" si="17"/>
        <v>0</v>
      </c>
      <c r="E1097" s="62"/>
    </row>
    <row r="1098" spans="1:5" s="179" customFormat="1" ht="20.100000000000001" customHeight="1">
      <c r="A1098" s="63" t="s">
        <v>48</v>
      </c>
      <c r="B1098" s="65">
        <f>SUM(B1099,B1109,B1116,B1122)</f>
        <v>2533</v>
      </c>
      <c r="C1098" s="65">
        <f>SUM(C1099,C1109,C1116,C1122)</f>
        <v>5500</v>
      </c>
      <c r="D1098" s="40">
        <f t="shared" si="17"/>
        <v>117.1</v>
      </c>
      <c r="E1098" s="62"/>
    </row>
    <row r="1099" spans="1:5" s="179" customFormat="1" ht="20.100000000000001" customHeight="1">
      <c r="A1099" s="63" t="s">
        <v>1133</v>
      </c>
      <c r="B1099" s="65">
        <f>SUM(B1100:B1108)</f>
        <v>1462</v>
      </c>
      <c r="C1099" s="65">
        <f>SUM(C1100:C1108)</f>
        <v>3107</v>
      </c>
      <c r="D1099" s="40">
        <f t="shared" si="17"/>
        <v>112.5</v>
      </c>
      <c r="E1099" s="62"/>
    </row>
    <row r="1100" spans="1:5" s="179" customFormat="1" ht="20.100000000000001" customHeight="1">
      <c r="A1100" s="63" t="s">
        <v>901</v>
      </c>
      <c r="B1100" s="65">
        <v>352</v>
      </c>
      <c r="C1100" s="65">
        <v>453</v>
      </c>
      <c r="D1100" s="40">
        <f t="shared" si="17"/>
        <v>28.7</v>
      </c>
      <c r="E1100" s="62"/>
    </row>
    <row r="1101" spans="1:5" s="179" customFormat="1" ht="20.100000000000001" customHeight="1">
      <c r="A1101" s="63" t="s">
        <v>902</v>
      </c>
      <c r="B1101" s="65">
        <v>0</v>
      </c>
      <c r="C1101" s="65"/>
      <c r="D1101" s="40">
        <f t="shared" si="17"/>
        <v>0</v>
      </c>
      <c r="E1101" s="62"/>
    </row>
    <row r="1102" spans="1:5" s="179" customFormat="1" ht="20.100000000000001" customHeight="1">
      <c r="A1102" s="63" t="s">
        <v>903</v>
      </c>
      <c r="B1102" s="65">
        <v>0</v>
      </c>
      <c r="C1102" s="65"/>
      <c r="D1102" s="40">
        <f t="shared" si="17"/>
        <v>0</v>
      </c>
      <c r="E1102" s="62"/>
    </row>
    <row r="1103" spans="1:5" s="179" customFormat="1" ht="20.100000000000001" customHeight="1">
      <c r="A1103" s="63" t="s">
        <v>1134</v>
      </c>
      <c r="B1103" s="65">
        <v>0</v>
      </c>
      <c r="C1103" s="65"/>
      <c r="D1103" s="40">
        <f t="shared" si="17"/>
        <v>0</v>
      </c>
      <c r="E1103" s="62"/>
    </row>
    <row r="1104" spans="1:5" s="179" customFormat="1" ht="20.100000000000001" customHeight="1">
      <c r="A1104" s="63" t="s">
        <v>1135</v>
      </c>
      <c r="B1104" s="65">
        <v>0</v>
      </c>
      <c r="C1104" s="65"/>
      <c r="D1104" s="40">
        <f t="shared" si="17"/>
        <v>0</v>
      </c>
      <c r="E1104" s="62"/>
    </row>
    <row r="1105" spans="1:5" s="179" customFormat="1" ht="20.100000000000001" customHeight="1">
      <c r="A1105" s="63" t="s">
        <v>1136</v>
      </c>
      <c r="B1105" s="65">
        <v>0</v>
      </c>
      <c r="C1105" s="65"/>
      <c r="D1105" s="40">
        <f t="shared" si="17"/>
        <v>0</v>
      </c>
      <c r="E1105" s="62"/>
    </row>
    <row r="1106" spans="1:5" s="179" customFormat="1" ht="20.100000000000001" customHeight="1">
      <c r="A1106" s="63" t="s">
        <v>1137</v>
      </c>
      <c r="B1106" s="65">
        <v>0</v>
      </c>
      <c r="C1106" s="65"/>
      <c r="D1106" s="40">
        <f t="shared" si="17"/>
        <v>0</v>
      </c>
      <c r="E1106" s="62"/>
    </row>
    <row r="1107" spans="1:5" s="179" customFormat="1" ht="20.100000000000001" customHeight="1">
      <c r="A1107" s="63" t="s">
        <v>920</v>
      </c>
      <c r="B1107" s="65">
        <v>0</v>
      </c>
      <c r="C1107" s="65"/>
      <c r="D1107" s="40">
        <f t="shared" si="17"/>
        <v>0</v>
      </c>
      <c r="E1107" s="62"/>
    </row>
    <row r="1108" spans="1:5" s="179" customFormat="1" ht="20.100000000000001" customHeight="1">
      <c r="A1108" s="63" t="s">
        <v>1138</v>
      </c>
      <c r="B1108" s="65">
        <v>1110</v>
      </c>
      <c r="C1108" s="65">
        <v>2654</v>
      </c>
      <c r="D1108" s="40">
        <f t="shared" si="17"/>
        <v>139.1</v>
      </c>
      <c r="E1108" s="62"/>
    </row>
    <row r="1109" spans="1:5" s="179" customFormat="1" ht="20.100000000000001" customHeight="1">
      <c r="A1109" s="63" t="s">
        <v>1139</v>
      </c>
      <c r="B1109" s="65">
        <f>SUM(B1110:B1115)</f>
        <v>1071</v>
      </c>
      <c r="C1109" s="65">
        <f>SUM(C1110:C1115)</f>
        <v>2393</v>
      </c>
      <c r="D1109" s="40">
        <f t="shared" si="17"/>
        <v>123.4</v>
      </c>
      <c r="E1109" s="62"/>
    </row>
    <row r="1110" spans="1:5" s="179" customFormat="1" ht="20.100000000000001" customHeight="1">
      <c r="A1110" s="63" t="s">
        <v>901</v>
      </c>
      <c r="B1110" s="65">
        <v>348</v>
      </c>
      <c r="C1110" s="65">
        <v>398</v>
      </c>
      <c r="D1110" s="40">
        <f t="shared" si="17"/>
        <v>14.4</v>
      </c>
      <c r="E1110" s="62"/>
    </row>
    <row r="1111" spans="1:5" s="179" customFormat="1" ht="20.100000000000001" customHeight="1">
      <c r="A1111" s="63" t="s">
        <v>902</v>
      </c>
      <c r="B1111" s="65">
        <v>3</v>
      </c>
      <c r="C1111" s="65">
        <v>3</v>
      </c>
      <c r="D1111" s="40">
        <f t="shared" si="17"/>
        <v>0</v>
      </c>
      <c r="E1111" s="62"/>
    </row>
    <row r="1112" spans="1:5" s="179" customFormat="1" ht="20.100000000000001" customHeight="1">
      <c r="A1112" s="63" t="s">
        <v>903</v>
      </c>
      <c r="B1112" s="65">
        <v>0</v>
      </c>
      <c r="C1112" s="65"/>
      <c r="D1112" s="40">
        <f t="shared" si="17"/>
        <v>0</v>
      </c>
      <c r="E1112" s="62"/>
    </row>
    <row r="1113" spans="1:5" s="179" customFormat="1" ht="20.100000000000001" customHeight="1">
      <c r="A1113" s="63" t="s">
        <v>1140</v>
      </c>
      <c r="B1113" s="65">
        <v>0</v>
      </c>
      <c r="C1113" s="65"/>
      <c r="D1113" s="40">
        <f t="shared" si="17"/>
        <v>0</v>
      </c>
      <c r="E1113" s="62"/>
    </row>
    <row r="1114" spans="1:5" s="179" customFormat="1" ht="20.100000000000001" customHeight="1">
      <c r="A1114" s="63" t="s">
        <v>1141</v>
      </c>
      <c r="B1114" s="65">
        <v>0</v>
      </c>
      <c r="C1114" s="65"/>
      <c r="D1114" s="40">
        <f t="shared" si="17"/>
        <v>0</v>
      </c>
      <c r="E1114" s="62"/>
    </row>
    <row r="1115" spans="1:5" s="179" customFormat="1" ht="20.100000000000001" customHeight="1">
      <c r="A1115" s="63" t="s">
        <v>1142</v>
      </c>
      <c r="B1115" s="65">
        <v>720</v>
      </c>
      <c r="C1115" s="65">
        <v>1992</v>
      </c>
      <c r="D1115" s="40">
        <f t="shared" si="17"/>
        <v>176.7</v>
      </c>
      <c r="E1115" s="62"/>
    </row>
    <row r="1116" spans="1:5" s="179" customFormat="1" ht="20.100000000000001" customHeight="1">
      <c r="A1116" s="63" t="s">
        <v>1143</v>
      </c>
      <c r="B1116" s="65">
        <f>SUM(B1117:B1121)</f>
        <v>0</v>
      </c>
      <c r="C1116" s="65">
        <f>SUM(C1117:C1121)</f>
        <v>0</v>
      </c>
      <c r="D1116" s="40">
        <f t="shared" si="17"/>
        <v>0</v>
      </c>
      <c r="E1116" s="62"/>
    </row>
    <row r="1117" spans="1:5" s="179" customFormat="1" ht="20.100000000000001" customHeight="1">
      <c r="A1117" s="63" t="s">
        <v>901</v>
      </c>
      <c r="B1117" s="65"/>
      <c r="C1117" s="65"/>
      <c r="D1117" s="40">
        <f t="shared" si="17"/>
        <v>0</v>
      </c>
      <c r="E1117" s="62"/>
    </row>
    <row r="1118" spans="1:5" s="179" customFormat="1" ht="20.100000000000001" customHeight="1">
      <c r="A1118" s="63" t="s">
        <v>902</v>
      </c>
      <c r="B1118" s="65"/>
      <c r="C1118" s="65"/>
      <c r="D1118" s="40">
        <f t="shared" si="17"/>
        <v>0</v>
      </c>
      <c r="E1118" s="62"/>
    </row>
    <row r="1119" spans="1:5" s="179" customFormat="1" ht="20.100000000000001" customHeight="1">
      <c r="A1119" s="63" t="s">
        <v>903</v>
      </c>
      <c r="B1119" s="65"/>
      <c r="C1119" s="65"/>
      <c r="D1119" s="40">
        <f t="shared" si="17"/>
        <v>0</v>
      </c>
      <c r="E1119" s="62"/>
    </row>
    <row r="1120" spans="1:5" s="179" customFormat="1" ht="20.100000000000001" customHeight="1">
      <c r="A1120" s="63" t="s">
        <v>1144</v>
      </c>
      <c r="B1120" s="65"/>
      <c r="C1120" s="65"/>
      <c r="D1120" s="40">
        <f t="shared" si="17"/>
        <v>0</v>
      </c>
      <c r="E1120" s="62"/>
    </row>
    <row r="1121" spans="1:5" s="179" customFormat="1" ht="20.100000000000001" customHeight="1">
      <c r="A1121" s="63" t="s">
        <v>1145</v>
      </c>
      <c r="B1121" s="65"/>
      <c r="C1121" s="65"/>
      <c r="D1121" s="40">
        <f t="shared" si="17"/>
        <v>0</v>
      </c>
      <c r="E1121" s="62"/>
    </row>
    <row r="1122" spans="1:5" s="179" customFormat="1" ht="20.100000000000001" customHeight="1">
      <c r="A1122" s="63" t="s">
        <v>1146</v>
      </c>
      <c r="B1122" s="65">
        <f>SUM(B1123:B1124)</f>
        <v>0</v>
      </c>
      <c r="C1122" s="65">
        <f>SUM(C1123:C1124)</f>
        <v>0</v>
      </c>
      <c r="D1122" s="40">
        <f t="shared" si="17"/>
        <v>0</v>
      </c>
      <c r="E1122" s="62"/>
    </row>
    <row r="1123" spans="1:5" s="179" customFormat="1" ht="20.100000000000001" customHeight="1">
      <c r="A1123" s="63" t="s">
        <v>1147</v>
      </c>
      <c r="B1123" s="65"/>
      <c r="C1123" s="65"/>
      <c r="D1123" s="40">
        <f t="shared" si="17"/>
        <v>0</v>
      </c>
      <c r="E1123" s="62"/>
    </row>
    <row r="1124" spans="1:5" s="179" customFormat="1" ht="20.100000000000001" customHeight="1">
      <c r="A1124" s="63" t="s">
        <v>1148</v>
      </c>
      <c r="B1124" s="65"/>
      <c r="C1124" s="65"/>
      <c r="D1124" s="40">
        <f t="shared" si="17"/>
        <v>0</v>
      </c>
      <c r="E1124" s="62"/>
    </row>
    <row r="1125" spans="1:5" s="179" customFormat="1" ht="20.100000000000001" customHeight="1">
      <c r="A1125" s="63" t="s">
        <v>49</v>
      </c>
      <c r="B1125" s="65">
        <f>SUM(B1126,B1133,B1139)</f>
        <v>0</v>
      </c>
      <c r="C1125" s="65">
        <f>SUM(C1126,C1133,C1139)</f>
        <v>0</v>
      </c>
      <c r="D1125" s="40">
        <f t="shared" si="17"/>
        <v>0</v>
      </c>
      <c r="E1125" s="62"/>
    </row>
    <row r="1126" spans="1:5" s="179" customFormat="1" ht="20.100000000000001" customHeight="1">
      <c r="A1126" s="63" t="s">
        <v>1149</v>
      </c>
      <c r="B1126" s="65">
        <f>SUM(B1127:B1132)</f>
        <v>0</v>
      </c>
      <c r="C1126" s="65">
        <f>SUM(C1127:C1132)</f>
        <v>0</v>
      </c>
      <c r="D1126" s="40">
        <f t="shared" si="17"/>
        <v>0</v>
      </c>
      <c r="E1126" s="62"/>
    </row>
    <row r="1127" spans="1:5" s="179" customFormat="1" ht="20.100000000000001" customHeight="1">
      <c r="A1127" s="63" t="s">
        <v>901</v>
      </c>
      <c r="B1127" s="65"/>
      <c r="C1127" s="65"/>
      <c r="D1127" s="40">
        <f t="shared" si="17"/>
        <v>0</v>
      </c>
      <c r="E1127" s="62"/>
    </row>
    <row r="1128" spans="1:5" s="179" customFormat="1" ht="20.100000000000001" customHeight="1">
      <c r="A1128" s="63" t="s">
        <v>902</v>
      </c>
      <c r="B1128" s="65"/>
      <c r="C1128" s="65"/>
      <c r="D1128" s="40">
        <f t="shared" si="17"/>
        <v>0</v>
      </c>
      <c r="E1128" s="62"/>
    </row>
    <row r="1129" spans="1:5" s="179" customFormat="1" ht="20.100000000000001" customHeight="1">
      <c r="A1129" s="63" t="s">
        <v>903</v>
      </c>
      <c r="B1129" s="65"/>
      <c r="C1129" s="65"/>
      <c r="D1129" s="40">
        <f t="shared" si="17"/>
        <v>0</v>
      </c>
      <c r="E1129" s="62"/>
    </row>
    <row r="1130" spans="1:5" s="179" customFormat="1" ht="20.100000000000001" customHeight="1">
      <c r="A1130" s="63" t="s">
        <v>1150</v>
      </c>
      <c r="B1130" s="65"/>
      <c r="C1130" s="65"/>
      <c r="D1130" s="40">
        <f t="shared" si="17"/>
        <v>0</v>
      </c>
      <c r="E1130" s="62"/>
    </row>
    <row r="1131" spans="1:5" s="179" customFormat="1" ht="20.100000000000001" customHeight="1">
      <c r="A1131" s="63" t="s">
        <v>920</v>
      </c>
      <c r="B1131" s="65"/>
      <c r="C1131" s="65"/>
      <c r="D1131" s="40">
        <f t="shared" si="17"/>
        <v>0</v>
      </c>
      <c r="E1131" s="62"/>
    </row>
    <row r="1132" spans="1:5" s="179" customFormat="1" ht="20.100000000000001" customHeight="1">
      <c r="A1132" s="63" t="s">
        <v>1151</v>
      </c>
      <c r="B1132" s="65"/>
      <c r="C1132" s="65"/>
      <c r="D1132" s="40">
        <f t="shared" si="17"/>
        <v>0</v>
      </c>
      <c r="E1132" s="62"/>
    </row>
    <row r="1133" spans="1:5" s="179" customFormat="1" ht="20.100000000000001" customHeight="1">
      <c r="A1133" s="63" t="s">
        <v>1152</v>
      </c>
      <c r="B1133" s="65">
        <f>SUM(B1134:B1138)</f>
        <v>0</v>
      </c>
      <c r="C1133" s="65">
        <f>SUM(C1134:C1138)</f>
        <v>0</v>
      </c>
      <c r="D1133" s="40">
        <f t="shared" si="17"/>
        <v>0</v>
      </c>
      <c r="E1133" s="62"/>
    </row>
    <row r="1134" spans="1:5" s="179" customFormat="1" ht="20.100000000000001" customHeight="1">
      <c r="A1134" s="63" t="s">
        <v>1153</v>
      </c>
      <c r="B1134" s="65"/>
      <c r="C1134" s="65"/>
      <c r="D1134" s="40">
        <f t="shared" si="17"/>
        <v>0</v>
      </c>
      <c r="E1134" s="62"/>
    </row>
    <row r="1135" spans="1:5" s="179" customFormat="1" ht="20.100000000000001" customHeight="1">
      <c r="A1135" s="63" t="s">
        <v>1154</v>
      </c>
      <c r="B1135" s="65"/>
      <c r="C1135" s="65"/>
      <c r="D1135" s="40">
        <f t="shared" si="17"/>
        <v>0</v>
      </c>
      <c r="E1135" s="62"/>
    </row>
    <row r="1136" spans="1:5" s="179" customFormat="1" ht="20.100000000000001" customHeight="1">
      <c r="A1136" s="63" t="s">
        <v>1155</v>
      </c>
      <c r="B1136" s="65"/>
      <c r="C1136" s="65"/>
      <c r="D1136" s="40">
        <f t="shared" si="17"/>
        <v>0</v>
      </c>
      <c r="E1136" s="62"/>
    </row>
    <row r="1137" spans="1:5" s="179" customFormat="1" ht="20.100000000000001" customHeight="1">
      <c r="A1137" s="63" t="s">
        <v>1156</v>
      </c>
      <c r="B1137" s="65"/>
      <c r="C1137" s="65"/>
      <c r="D1137" s="40">
        <f t="shared" si="17"/>
        <v>0</v>
      </c>
      <c r="E1137" s="62"/>
    </row>
    <row r="1138" spans="1:5" s="179" customFormat="1" ht="20.100000000000001" customHeight="1">
      <c r="A1138" s="63" t="s">
        <v>1157</v>
      </c>
      <c r="B1138" s="65"/>
      <c r="C1138" s="65"/>
      <c r="D1138" s="40">
        <f t="shared" si="17"/>
        <v>0</v>
      </c>
      <c r="E1138" s="62"/>
    </row>
    <row r="1139" spans="1:5" s="179" customFormat="1" ht="20.100000000000001" customHeight="1">
      <c r="A1139" s="63" t="s">
        <v>1158</v>
      </c>
      <c r="B1139" s="65"/>
      <c r="C1139" s="65"/>
      <c r="D1139" s="40">
        <f t="shared" si="17"/>
        <v>0</v>
      </c>
      <c r="E1139" s="62"/>
    </row>
    <row r="1140" spans="1:5" s="179" customFormat="1" ht="20.100000000000001" customHeight="1">
      <c r="A1140" s="63" t="s">
        <v>146</v>
      </c>
      <c r="B1140" s="65">
        <f>SUM(B1141:B1149)</f>
        <v>0</v>
      </c>
      <c r="C1140" s="65">
        <f>SUM(C1141:C1149)</f>
        <v>0</v>
      </c>
      <c r="D1140" s="40">
        <f t="shared" si="17"/>
        <v>0</v>
      </c>
      <c r="E1140" s="62"/>
    </row>
    <row r="1141" spans="1:5" s="179" customFormat="1" ht="20.100000000000001" customHeight="1">
      <c r="A1141" s="63" t="s">
        <v>1159</v>
      </c>
      <c r="B1141" s="65"/>
      <c r="C1141" s="65"/>
      <c r="D1141" s="40">
        <f t="shared" si="17"/>
        <v>0</v>
      </c>
      <c r="E1141" s="62"/>
    </row>
    <row r="1142" spans="1:5" s="179" customFormat="1" ht="20.100000000000001" customHeight="1">
      <c r="A1142" s="63" t="s">
        <v>1160</v>
      </c>
      <c r="B1142" s="65"/>
      <c r="C1142" s="65"/>
      <c r="D1142" s="40">
        <f t="shared" si="17"/>
        <v>0</v>
      </c>
      <c r="E1142" s="62"/>
    </row>
    <row r="1143" spans="1:5" s="179" customFormat="1" ht="20.100000000000001" customHeight="1">
      <c r="A1143" s="63" t="s">
        <v>1161</v>
      </c>
      <c r="B1143" s="65"/>
      <c r="C1143" s="65"/>
      <c r="D1143" s="40">
        <f t="shared" si="17"/>
        <v>0</v>
      </c>
      <c r="E1143" s="62"/>
    </row>
    <row r="1144" spans="1:5" s="179" customFormat="1" ht="20.100000000000001" customHeight="1">
      <c r="A1144" s="63" t="s">
        <v>1162</v>
      </c>
      <c r="B1144" s="65"/>
      <c r="C1144" s="65"/>
      <c r="D1144" s="40">
        <f t="shared" si="17"/>
        <v>0</v>
      </c>
      <c r="E1144" s="62"/>
    </row>
    <row r="1145" spans="1:5" s="179" customFormat="1" ht="20.100000000000001" customHeight="1">
      <c r="A1145" s="63" t="s">
        <v>1163</v>
      </c>
      <c r="B1145" s="65"/>
      <c r="C1145" s="65"/>
      <c r="D1145" s="40">
        <f t="shared" si="17"/>
        <v>0</v>
      </c>
      <c r="E1145" s="62"/>
    </row>
    <row r="1146" spans="1:5" s="179" customFormat="1" ht="20.100000000000001" customHeight="1">
      <c r="A1146" s="63" t="s">
        <v>919</v>
      </c>
      <c r="B1146" s="65"/>
      <c r="C1146" s="65"/>
      <c r="D1146" s="40">
        <f t="shared" si="17"/>
        <v>0</v>
      </c>
      <c r="E1146" s="62"/>
    </row>
    <row r="1147" spans="1:5" s="179" customFormat="1" ht="20.100000000000001" customHeight="1">
      <c r="A1147" s="63" t="s">
        <v>1164</v>
      </c>
      <c r="B1147" s="65"/>
      <c r="C1147" s="65"/>
      <c r="D1147" s="40">
        <f t="shared" si="17"/>
        <v>0</v>
      </c>
      <c r="E1147" s="62"/>
    </row>
    <row r="1148" spans="1:5" s="179" customFormat="1" ht="20.100000000000001" customHeight="1">
      <c r="A1148" s="63" t="s">
        <v>1165</v>
      </c>
      <c r="B1148" s="65"/>
      <c r="C1148" s="65"/>
      <c r="D1148" s="40">
        <f t="shared" si="17"/>
        <v>0</v>
      </c>
      <c r="E1148" s="62"/>
    </row>
    <row r="1149" spans="1:5" s="179" customFormat="1" ht="20.100000000000001" customHeight="1">
      <c r="A1149" s="63" t="s">
        <v>1166</v>
      </c>
      <c r="B1149" s="65"/>
      <c r="C1149" s="65"/>
      <c r="D1149" s="40">
        <f t="shared" si="17"/>
        <v>0</v>
      </c>
      <c r="E1149" s="62"/>
    </row>
    <row r="1150" spans="1:5" s="179" customFormat="1" ht="20.100000000000001" customHeight="1">
      <c r="A1150" s="63" t="s">
        <v>147</v>
      </c>
      <c r="B1150" s="65">
        <f>SUM(B1151,B1171,B1190,B1199,B1212,B1227)</f>
        <v>8245</v>
      </c>
      <c r="C1150" s="65">
        <f>SUM(C1151,C1171,C1190,C1199,C1212,C1227)</f>
        <v>4201</v>
      </c>
      <c r="D1150" s="40">
        <f t="shared" si="17"/>
        <v>-49</v>
      </c>
      <c r="E1150" s="62"/>
    </row>
    <row r="1151" spans="1:5" s="179" customFormat="1" ht="20.100000000000001" customHeight="1">
      <c r="A1151" s="63" t="s">
        <v>1167</v>
      </c>
      <c r="B1151" s="65">
        <f>SUM(B1152:B1170)</f>
        <v>7682</v>
      </c>
      <c r="C1151" s="65">
        <f>SUM(C1152:C1170)</f>
        <v>3293</v>
      </c>
      <c r="D1151" s="40">
        <f t="shared" si="17"/>
        <v>-57.1</v>
      </c>
      <c r="E1151" s="62"/>
    </row>
    <row r="1152" spans="1:5" s="179" customFormat="1" ht="20.100000000000001" customHeight="1">
      <c r="A1152" s="63" t="s">
        <v>901</v>
      </c>
      <c r="B1152" s="65">
        <v>758</v>
      </c>
      <c r="C1152" s="65">
        <v>980</v>
      </c>
      <c r="D1152" s="40">
        <f t="shared" si="17"/>
        <v>29.3</v>
      </c>
      <c r="E1152" s="62"/>
    </row>
    <row r="1153" spans="1:5" s="179" customFormat="1" ht="20.100000000000001" customHeight="1">
      <c r="A1153" s="63" t="s">
        <v>902</v>
      </c>
      <c r="B1153" s="65">
        <v>170</v>
      </c>
      <c r="C1153" s="65">
        <v>150</v>
      </c>
      <c r="D1153" s="40">
        <f t="shared" si="17"/>
        <v>-11.8</v>
      </c>
      <c r="E1153" s="62"/>
    </row>
    <row r="1154" spans="1:5" s="179" customFormat="1" ht="20.100000000000001" customHeight="1">
      <c r="A1154" s="63" t="s">
        <v>903</v>
      </c>
      <c r="B1154" s="65">
        <v>0</v>
      </c>
      <c r="C1154" s="65"/>
      <c r="D1154" s="40">
        <f t="shared" si="17"/>
        <v>0</v>
      </c>
      <c r="E1154" s="62"/>
    </row>
    <row r="1155" spans="1:5" s="179" customFormat="1" ht="20.100000000000001" customHeight="1">
      <c r="A1155" s="63" t="s">
        <v>1168</v>
      </c>
      <c r="B1155" s="65">
        <v>0</v>
      </c>
      <c r="C1155" s="65"/>
      <c r="D1155" s="40">
        <f t="shared" si="17"/>
        <v>0</v>
      </c>
      <c r="E1155" s="62"/>
    </row>
    <row r="1156" spans="1:5" s="179" customFormat="1" ht="20.100000000000001" customHeight="1">
      <c r="A1156" s="63" t="s">
        <v>1169</v>
      </c>
      <c r="B1156" s="65">
        <v>73</v>
      </c>
      <c r="C1156" s="65"/>
      <c r="D1156" s="40">
        <f t="shared" si="17"/>
        <v>-100</v>
      </c>
      <c r="E1156" s="62"/>
    </row>
    <row r="1157" spans="1:5" s="179" customFormat="1" ht="20.100000000000001" customHeight="1">
      <c r="A1157" s="63" t="s">
        <v>1170</v>
      </c>
      <c r="B1157" s="65">
        <v>358</v>
      </c>
      <c r="C1157" s="65">
        <v>450</v>
      </c>
      <c r="D1157" s="40">
        <f t="shared" ref="D1157:D1220" si="18">IF(B1157=0,0,(C1157/B1157-1)*100)</f>
        <v>25.7</v>
      </c>
      <c r="E1157" s="62"/>
    </row>
    <row r="1158" spans="1:5" s="179" customFormat="1" ht="20.100000000000001" customHeight="1">
      <c r="A1158" s="63" t="s">
        <v>1171</v>
      </c>
      <c r="B1158" s="65">
        <v>0</v>
      </c>
      <c r="C1158" s="65"/>
      <c r="D1158" s="40">
        <f t="shared" si="18"/>
        <v>0</v>
      </c>
      <c r="E1158" s="62"/>
    </row>
    <row r="1159" spans="1:5" s="179" customFormat="1" ht="20.100000000000001" customHeight="1">
      <c r="A1159" s="63" t="s">
        <v>1172</v>
      </c>
      <c r="B1159" s="65">
        <v>0</v>
      </c>
      <c r="C1159" s="65"/>
      <c r="D1159" s="40">
        <f t="shared" si="18"/>
        <v>0</v>
      </c>
      <c r="E1159" s="62"/>
    </row>
    <row r="1160" spans="1:5" s="179" customFormat="1" ht="20.100000000000001" customHeight="1">
      <c r="A1160" s="63" t="s">
        <v>1173</v>
      </c>
      <c r="B1160" s="65">
        <v>0</v>
      </c>
      <c r="C1160" s="65"/>
      <c r="D1160" s="40">
        <f t="shared" si="18"/>
        <v>0</v>
      </c>
      <c r="E1160" s="62"/>
    </row>
    <row r="1161" spans="1:5" s="179" customFormat="1" ht="20.100000000000001" customHeight="1">
      <c r="A1161" s="63" t="s">
        <v>1174</v>
      </c>
      <c r="B1161" s="65">
        <v>5834</v>
      </c>
      <c r="C1161" s="65">
        <v>1300</v>
      </c>
      <c r="D1161" s="40">
        <f t="shared" si="18"/>
        <v>-77.7</v>
      </c>
      <c r="E1161" s="62"/>
    </row>
    <row r="1162" spans="1:5" s="179" customFormat="1" ht="20.100000000000001" customHeight="1">
      <c r="A1162" s="63" t="s">
        <v>1175</v>
      </c>
      <c r="B1162" s="65">
        <v>1</v>
      </c>
      <c r="C1162" s="65"/>
      <c r="D1162" s="40">
        <f t="shared" si="18"/>
        <v>-100</v>
      </c>
      <c r="E1162" s="62"/>
    </row>
    <row r="1163" spans="1:5" s="179" customFormat="1" ht="20.100000000000001" customHeight="1">
      <c r="A1163" s="63" t="s">
        <v>1176</v>
      </c>
      <c r="B1163" s="65">
        <v>0</v>
      </c>
      <c r="C1163" s="65"/>
      <c r="D1163" s="40">
        <f t="shared" si="18"/>
        <v>0</v>
      </c>
      <c r="E1163" s="62"/>
    </row>
    <row r="1164" spans="1:5" s="179" customFormat="1" ht="20.100000000000001" customHeight="1">
      <c r="A1164" s="63" t="s">
        <v>1177</v>
      </c>
      <c r="B1164" s="65">
        <v>0</v>
      </c>
      <c r="C1164" s="65"/>
      <c r="D1164" s="40">
        <f t="shared" si="18"/>
        <v>0</v>
      </c>
      <c r="E1164" s="62"/>
    </row>
    <row r="1165" spans="1:5" s="179" customFormat="1" ht="20.100000000000001" customHeight="1">
      <c r="A1165" s="63" t="s">
        <v>1178</v>
      </c>
      <c r="B1165" s="65">
        <v>135</v>
      </c>
      <c r="C1165" s="65">
        <v>143</v>
      </c>
      <c r="D1165" s="40">
        <f t="shared" si="18"/>
        <v>5.9</v>
      </c>
      <c r="E1165" s="62"/>
    </row>
    <row r="1166" spans="1:5" s="179" customFormat="1" ht="20.100000000000001" customHeight="1">
      <c r="A1166" s="63" t="s">
        <v>1179</v>
      </c>
      <c r="B1166" s="65">
        <v>0</v>
      </c>
      <c r="C1166" s="65"/>
      <c r="D1166" s="40">
        <f t="shared" si="18"/>
        <v>0</v>
      </c>
      <c r="E1166" s="62"/>
    </row>
    <row r="1167" spans="1:5" s="179" customFormat="1" ht="20.100000000000001" customHeight="1">
      <c r="A1167" s="63" t="s">
        <v>1180</v>
      </c>
      <c r="B1167" s="65">
        <v>0</v>
      </c>
      <c r="C1167" s="65"/>
      <c r="D1167" s="40">
        <f t="shared" si="18"/>
        <v>0</v>
      </c>
      <c r="E1167" s="62"/>
    </row>
    <row r="1168" spans="1:5" s="179" customFormat="1" ht="20.100000000000001" customHeight="1">
      <c r="A1168" s="63" t="s">
        <v>1181</v>
      </c>
      <c r="B1168" s="65">
        <v>0</v>
      </c>
      <c r="C1168" s="65"/>
      <c r="D1168" s="40">
        <f t="shared" si="18"/>
        <v>0</v>
      </c>
      <c r="E1168" s="62"/>
    </row>
    <row r="1169" spans="1:5" s="179" customFormat="1" ht="20.100000000000001" customHeight="1">
      <c r="A1169" s="63" t="s">
        <v>920</v>
      </c>
      <c r="B1169" s="65">
        <v>183</v>
      </c>
      <c r="C1169" s="65">
        <v>233</v>
      </c>
      <c r="D1169" s="40">
        <f t="shared" si="18"/>
        <v>27.3</v>
      </c>
      <c r="E1169" s="62"/>
    </row>
    <row r="1170" spans="1:5" s="179" customFormat="1" ht="20.100000000000001" customHeight="1">
      <c r="A1170" s="63" t="s">
        <v>1182</v>
      </c>
      <c r="B1170" s="65">
        <v>170</v>
      </c>
      <c r="C1170" s="65">
        <v>37</v>
      </c>
      <c r="D1170" s="40">
        <f t="shared" si="18"/>
        <v>-78.2</v>
      </c>
      <c r="E1170" s="62"/>
    </row>
    <row r="1171" spans="1:5" s="179" customFormat="1" ht="20.100000000000001" customHeight="1">
      <c r="A1171" s="63" t="s">
        <v>1183</v>
      </c>
      <c r="B1171" s="65">
        <f>SUM(B1172:B1189)</f>
        <v>0</v>
      </c>
      <c r="C1171" s="65">
        <f>SUM(C1172:C1189)</f>
        <v>0</v>
      </c>
      <c r="D1171" s="40">
        <f t="shared" si="18"/>
        <v>0</v>
      </c>
      <c r="E1171" s="62"/>
    </row>
    <row r="1172" spans="1:5" s="179" customFormat="1" ht="20.100000000000001" customHeight="1">
      <c r="A1172" s="63" t="s">
        <v>901</v>
      </c>
      <c r="B1172" s="65"/>
      <c r="C1172" s="65"/>
      <c r="D1172" s="40">
        <f t="shared" si="18"/>
        <v>0</v>
      </c>
      <c r="E1172" s="62"/>
    </row>
    <row r="1173" spans="1:5" s="179" customFormat="1" ht="20.100000000000001" customHeight="1">
      <c r="A1173" s="63" t="s">
        <v>902</v>
      </c>
      <c r="B1173" s="65"/>
      <c r="C1173" s="65"/>
      <c r="D1173" s="40">
        <f t="shared" si="18"/>
        <v>0</v>
      </c>
      <c r="E1173" s="62"/>
    </row>
    <row r="1174" spans="1:5" s="179" customFormat="1" ht="20.100000000000001" customHeight="1">
      <c r="A1174" s="63" t="s">
        <v>903</v>
      </c>
      <c r="B1174" s="65"/>
      <c r="C1174" s="65"/>
      <c r="D1174" s="40">
        <f t="shared" si="18"/>
        <v>0</v>
      </c>
      <c r="E1174" s="62"/>
    </row>
    <row r="1175" spans="1:5" s="179" customFormat="1" ht="20.100000000000001" customHeight="1">
      <c r="A1175" s="63" t="s">
        <v>1184</v>
      </c>
      <c r="B1175" s="65"/>
      <c r="C1175" s="65"/>
      <c r="D1175" s="40">
        <f t="shared" si="18"/>
        <v>0</v>
      </c>
      <c r="E1175" s="62"/>
    </row>
    <row r="1176" spans="1:5" s="179" customFormat="1" ht="20.100000000000001" customHeight="1">
      <c r="A1176" s="63" t="s">
        <v>1185</v>
      </c>
      <c r="B1176" s="65"/>
      <c r="C1176" s="65"/>
      <c r="D1176" s="40">
        <f t="shared" si="18"/>
        <v>0</v>
      </c>
      <c r="E1176" s="62"/>
    </row>
    <row r="1177" spans="1:5" s="179" customFormat="1" ht="20.100000000000001" customHeight="1">
      <c r="A1177" s="63" t="s">
        <v>1186</v>
      </c>
      <c r="B1177" s="65"/>
      <c r="C1177" s="65"/>
      <c r="D1177" s="40">
        <f t="shared" si="18"/>
        <v>0</v>
      </c>
      <c r="E1177" s="62"/>
    </row>
    <row r="1178" spans="1:5" s="179" customFormat="1" ht="20.100000000000001" customHeight="1">
      <c r="A1178" s="63" t="s">
        <v>1187</v>
      </c>
      <c r="B1178" s="65"/>
      <c r="C1178" s="65"/>
      <c r="D1178" s="40">
        <f t="shared" si="18"/>
        <v>0</v>
      </c>
      <c r="E1178" s="62"/>
    </row>
    <row r="1179" spans="1:5" s="179" customFormat="1" ht="20.100000000000001" customHeight="1">
      <c r="A1179" s="63" t="s">
        <v>1188</v>
      </c>
      <c r="B1179" s="65"/>
      <c r="C1179" s="65"/>
      <c r="D1179" s="40">
        <f t="shared" si="18"/>
        <v>0</v>
      </c>
      <c r="E1179" s="62"/>
    </row>
    <row r="1180" spans="1:5" s="179" customFormat="1" ht="20.100000000000001" customHeight="1">
      <c r="A1180" s="63" t="s">
        <v>1189</v>
      </c>
      <c r="B1180" s="65"/>
      <c r="C1180" s="65"/>
      <c r="D1180" s="40">
        <f t="shared" si="18"/>
        <v>0</v>
      </c>
      <c r="E1180" s="62"/>
    </row>
    <row r="1181" spans="1:5" s="179" customFormat="1" ht="20.100000000000001" customHeight="1">
      <c r="A1181" s="63" t="s">
        <v>1190</v>
      </c>
      <c r="B1181" s="65"/>
      <c r="C1181" s="65"/>
      <c r="D1181" s="40">
        <f t="shared" si="18"/>
        <v>0</v>
      </c>
      <c r="E1181" s="62"/>
    </row>
    <row r="1182" spans="1:5" s="179" customFormat="1" ht="20.100000000000001" customHeight="1">
      <c r="A1182" s="63" t="s">
        <v>1191</v>
      </c>
      <c r="B1182" s="65"/>
      <c r="C1182" s="65"/>
      <c r="D1182" s="40">
        <f t="shared" si="18"/>
        <v>0</v>
      </c>
      <c r="E1182" s="62"/>
    </row>
    <row r="1183" spans="1:5" s="179" customFormat="1" ht="20.100000000000001" customHeight="1">
      <c r="A1183" s="63" t="s">
        <v>1192</v>
      </c>
      <c r="B1183" s="65"/>
      <c r="C1183" s="65"/>
      <c r="D1183" s="40">
        <f t="shared" si="18"/>
        <v>0</v>
      </c>
      <c r="E1183" s="62"/>
    </row>
    <row r="1184" spans="1:5" s="179" customFormat="1" ht="20.100000000000001" customHeight="1">
      <c r="A1184" s="63" t="s">
        <v>1193</v>
      </c>
      <c r="B1184" s="65"/>
      <c r="C1184" s="65"/>
      <c r="D1184" s="40">
        <f t="shared" si="18"/>
        <v>0</v>
      </c>
      <c r="E1184" s="62"/>
    </row>
    <row r="1185" spans="1:5" s="179" customFormat="1" ht="20.100000000000001" customHeight="1">
      <c r="A1185" s="63" t="s">
        <v>1194</v>
      </c>
      <c r="B1185" s="65"/>
      <c r="C1185" s="65"/>
      <c r="D1185" s="40">
        <f t="shared" si="18"/>
        <v>0</v>
      </c>
      <c r="E1185" s="62"/>
    </row>
    <row r="1186" spans="1:5" s="179" customFormat="1" ht="20.100000000000001" customHeight="1">
      <c r="A1186" s="63" t="s">
        <v>1195</v>
      </c>
      <c r="B1186" s="65"/>
      <c r="C1186" s="65"/>
      <c r="D1186" s="40">
        <f t="shared" si="18"/>
        <v>0</v>
      </c>
      <c r="E1186" s="62"/>
    </row>
    <row r="1187" spans="1:5" s="179" customFormat="1" ht="20.100000000000001" customHeight="1">
      <c r="A1187" s="63" t="s">
        <v>1196</v>
      </c>
      <c r="B1187" s="65"/>
      <c r="C1187" s="65"/>
      <c r="D1187" s="40">
        <f t="shared" si="18"/>
        <v>0</v>
      </c>
      <c r="E1187" s="62"/>
    </row>
    <row r="1188" spans="1:5" s="179" customFormat="1" ht="20.100000000000001" customHeight="1">
      <c r="A1188" s="63" t="s">
        <v>920</v>
      </c>
      <c r="B1188" s="65"/>
      <c r="C1188" s="65"/>
      <c r="D1188" s="40">
        <f t="shared" si="18"/>
        <v>0</v>
      </c>
      <c r="E1188" s="62"/>
    </row>
    <row r="1189" spans="1:5" s="179" customFormat="1" ht="20.100000000000001" customHeight="1">
      <c r="A1189" s="63" t="s">
        <v>1197</v>
      </c>
      <c r="B1189" s="65"/>
      <c r="C1189" s="65"/>
      <c r="D1189" s="40">
        <f t="shared" si="18"/>
        <v>0</v>
      </c>
      <c r="E1189" s="62"/>
    </row>
    <row r="1190" spans="1:5" s="179" customFormat="1" ht="20.100000000000001" customHeight="1">
      <c r="A1190" s="63" t="s">
        <v>1198</v>
      </c>
      <c r="B1190" s="65">
        <f>SUM(B1191:B1198)</f>
        <v>10</v>
      </c>
      <c r="C1190" s="65">
        <f>SUM(C1191:C1198)</f>
        <v>0</v>
      </c>
      <c r="D1190" s="40">
        <f t="shared" si="18"/>
        <v>-100</v>
      </c>
      <c r="E1190" s="62"/>
    </row>
    <row r="1191" spans="1:5" s="179" customFormat="1" ht="20.100000000000001" customHeight="1">
      <c r="A1191" s="63" t="s">
        <v>901</v>
      </c>
      <c r="B1191" s="65"/>
      <c r="C1191" s="65"/>
      <c r="D1191" s="40">
        <f t="shared" si="18"/>
        <v>0</v>
      </c>
      <c r="E1191" s="62"/>
    </row>
    <row r="1192" spans="1:5" s="179" customFormat="1" ht="20.100000000000001" customHeight="1">
      <c r="A1192" s="63" t="s">
        <v>902</v>
      </c>
      <c r="B1192" s="65"/>
      <c r="C1192" s="65"/>
      <c r="D1192" s="40">
        <f t="shared" si="18"/>
        <v>0</v>
      </c>
      <c r="E1192" s="62"/>
    </row>
    <row r="1193" spans="1:5" s="179" customFormat="1" ht="20.100000000000001" customHeight="1">
      <c r="A1193" s="63" t="s">
        <v>903</v>
      </c>
      <c r="B1193" s="65"/>
      <c r="C1193" s="65"/>
      <c r="D1193" s="40">
        <f t="shared" si="18"/>
        <v>0</v>
      </c>
      <c r="E1193" s="62"/>
    </row>
    <row r="1194" spans="1:5" s="179" customFormat="1" ht="20.100000000000001" customHeight="1">
      <c r="A1194" s="63" t="s">
        <v>1199</v>
      </c>
      <c r="B1194" s="65">
        <v>10</v>
      </c>
      <c r="C1194" s="65"/>
      <c r="D1194" s="40">
        <f t="shared" si="18"/>
        <v>-100</v>
      </c>
      <c r="E1194" s="62"/>
    </row>
    <row r="1195" spans="1:5" s="179" customFormat="1" ht="20.100000000000001" customHeight="1">
      <c r="A1195" s="63" t="s">
        <v>1200</v>
      </c>
      <c r="B1195" s="65"/>
      <c r="C1195" s="65"/>
      <c r="D1195" s="40">
        <f t="shared" si="18"/>
        <v>0</v>
      </c>
      <c r="E1195" s="62"/>
    </row>
    <row r="1196" spans="1:5" s="179" customFormat="1" ht="20.100000000000001" customHeight="1">
      <c r="A1196" s="63" t="s">
        <v>1201</v>
      </c>
      <c r="B1196" s="65"/>
      <c r="C1196" s="65"/>
      <c r="D1196" s="40">
        <f t="shared" si="18"/>
        <v>0</v>
      </c>
      <c r="E1196" s="62"/>
    </row>
    <row r="1197" spans="1:5" s="179" customFormat="1" ht="20.100000000000001" customHeight="1">
      <c r="A1197" s="63" t="s">
        <v>920</v>
      </c>
      <c r="B1197" s="65"/>
      <c r="C1197" s="65"/>
      <c r="D1197" s="40">
        <f t="shared" si="18"/>
        <v>0</v>
      </c>
      <c r="E1197" s="62"/>
    </row>
    <row r="1198" spans="1:5" s="179" customFormat="1" ht="20.100000000000001" customHeight="1">
      <c r="A1198" s="63" t="s">
        <v>1202</v>
      </c>
      <c r="B1198" s="65"/>
      <c r="C1198" s="65"/>
      <c r="D1198" s="40">
        <f t="shared" si="18"/>
        <v>0</v>
      </c>
      <c r="E1198" s="62"/>
    </row>
    <row r="1199" spans="1:5" s="179" customFormat="1" ht="20.100000000000001" customHeight="1">
      <c r="A1199" s="63" t="s">
        <v>1203</v>
      </c>
      <c r="B1199" s="65">
        <f>SUM(B1200:B1211)</f>
        <v>278</v>
      </c>
      <c r="C1199" s="65">
        <f>SUM(C1200:C1211)</f>
        <v>281</v>
      </c>
      <c r="D1199" s="40">
        <f t="shared" si="18"/>
        <v>1.1000000000000001</v>
      </c>
      <c r="E1199" s="62"/>
    </row>
    <row r="1200" spans="1:5" s="179" customFormat="1" ht="20.100000000000001" customHeight="1">
      <c r="A1200" s="63" t="s">
        <v>901</v>
      </c>
      <c r="B1200" s="65">
        <v>227</v>
      </c>
      <c r="C1200" s="65">
        <v>253</v>
      </c>
      <c r="D1200" s="40">
        <f t="shared" si="18"/>
        <v>11.5</v>
      </c>
      <c r="E1200" s="62"/>
    </row>
    <row r="1201" spans="1:5" s="179" customFormat="1" ht="20.100000000000001" customHeight="1">
      <c r="A1201" s="63" t="s">
        <v>902</v>
      </c>
      <c r="B1201" s="65">
        <v>14</v>
      </c>
      <c r="C1201" s="65"/>
      <c r="D1201" s="40">
        <f t="shared" si="18"/>
        <v>-100</v>
      </c>
      <c r="E1201" s="62"/>
    </row>
    <row r="1202" spans="1:5" s="179" customFormat="1" ht="20.100000000000001" customHeight="1">
      <c r="A1202" s="63" t="s">
        <v>903</v>
      </c>
      <c r="B1202" s="65">
        <v>0</v>
      </c>
      <c r="C1202" s="65"/>
      <c r="D1202" s="40">
        <f t="shared" si="18"/>
        <v>0</v>
      </c>
      <c r="E1202" s="62"/>
    </row>
    <row r="1203" spans="1:5" s="179" customFormat="1" ht="20.100000000000001" customHeight="1">
      <c r="A1203" s="63" t="s">
        <v>1204</v>
      </c>
      <c r="B1203" s="65">
        <v>32</v>
      </c>
      <c r="C1203" s="65">
        <v>23</v>
      </c>
      <c r="D1203" s="40">
        <f t="shared" si="18"/>
        <v>-28.1</v>
      </c>
      <c r="E1203" s="62"/>
    </row>
    <row r="1204" spans="1:5" s="179" customFormat="1" ht="20.100000000000001" customHeight="1">
      <c r="A1204" s="63" t="s">
        <v>1205</v>
      </c>
      <c r="B1204" s="65">
        <v>5</v>
      </c>
      <c r="C1204" s="65">
        <v>5</v>
      </c>
      <c r="D1204" s="40">
        <f t="shared" si="18"/>
        <v>0</v>
      </c>
      <c r="E1204" s="62"/>
    </row>
    <row r="1205" spans="1:5" s="179" customFormat="1" ht="20.100000000000001" customHeight="1">
      <c r="A1205" s="63" t="s">
        <v>1206</v>
      </c>
      <c r="B1205" s="65">
        <v>0</v>
      </c>
      <c r="C1205" s="65"/>
      <c r="D1205" s="40">
        <f t="shared" si="18"/>
        <v>0</v>
      </c>
      <c r="E1205" s="62"/>
    </row>
    <row r="1206" spans="1:5" s="179" customFormat="1" ht="20.100000000000001" customHeight="1">
      <c r="A1206" s="63" t="s">
        <v>1207</v>
      </c>
      <c r="B1206" s="65">
        <v>0</v>
      </c>
      <c r="C1206" s="65"/>
      <c r="D1206" s="40">
        <f t="shared" si="18"/>
        <v>0</v>
      </c>
      <c r="E1206" s="62"/>
    </row>
    <row r="1207" spans="1:5" s="179" customFormat="1" ht="20.100000000000001" customHeight="1">
      <c r="A1207" s="63" t="s">
        <v>1208</v>
      </c>
      <c r="B1207" s="65">
        <v>0</v>
      </c>
      <c r="C1207" s="65"/>
      <c r="D1207" s="40">
        <f t="shared" si="18"/>
        <v>0</v>
      </c>
      <c r="E1207" s="62"/>
    </row>
    <row r="1208" spans="1:5" s="179" customFormat="1" ht="20.100000000000001" customHeight="1">
      <c r="A1208" s="63" t="s">
        <v>1209</v>
      </c>
      <c r="B1208" s="65">
        <v>0</v>
      </c>
      <c r="C1208" s="65"/>
      <c r="D1208" s="40">
        <f t="shared" si="18"/>
        <v>0</v>
      </c>
      <c r="E1208" s="62"/>
    </row>
    <row r="1209" spans="1:5" s="179" customFormat="1" ht="20.100000000000001" customHeight="1">
      <c r="A1209" s="63" t="s">
        <v>1210</v>
      </c>
      <c r="B1209" s="65">
        <v>0</v>
      </c>
      <c r="C1209" s="65"/>
      <c r="D1209" s="40">
        <f t="shared" si="18"/>
        <v>0</v>
      </c>
      <c r="E1209" s="62"/>
    </row>
    <row r="1210" spans="1:5" s="179" customFormat="1" ht="20.100000000000001" customHeight="1">
      <c r="A1210" s="63" t="s">
        <v>1211</v>
      </c>
      <c r="B1210" s="65">
        <v>0</v>
      </c>
      <c r="C1210" s="65"/>
      <c r="D1210" s="40">
        <f t="shared" si="18"/>
        <v>0</v>
      </c>
      <c r="E1210" s="62"/>
    </row>
    <row r="1211" spans="1:5" s="179" customFormat="1" ht="20.100000000000001" customHeight="1">
      <c r="A1211" s="63" t="s">
        <v>1212</v>
      </c>
      <c r="B1211" s="65">
        <v>0</v>
      </c>
      <c r="C1211" s="65"/>
      <c r="D1211" s="40">
        <f t="shared" si="18"/>
        <v>0</v>
      </c>
      <c r="E1211" s="62"/>
    </row>
    <row r="1212" spans="1:5" s="179" customFormat="1" ht="20.100000000000001" customHeight="1">
      <c r="A1212" s="63" t="s">
        <v>1213</v>
      </c>
      <c r="B1212" s="65">
        <f>SUM(B1213:B1226)</f>
        <v>275</v>
      </c>
      <c r="C1212" s="65">
        <f>SUM(C1213:C1226)</f>
        <v>127</v>
      </c>
      <c r="D1212" s="40">
        <f t="shared" si="18"/>
        <v>-53.8</v>
      </c>
      <c r="E1212" s="62"/>
    </row>
    <row r="1213" spans="1:5" s="179" customFormat="1" ht="20.100000000000001" customHeight="1">
      <c r="A1213" s="63" t="s">
        <v>901</v>
      </c>
      <c r="B1213" s="65">
        <v>0</v>
      </c>
      <c r="C1213" s="65"/>
      <c r="D1213" s="40">
        <f t="shared" si="18"/>
        <v>0</v>
      </c>
      <c r="E1213" s="62"/>
    </row>
    <row r="1214" spans="1:5" s="179" customFormat="1" ht="20.100000000000001" customHeight="1">
      <c r="A1214" s="63" t="s">
        <v>902</v>
      </c>
      <c r="B1214" s="65">
        <v>50</v>
      </c>
      <c r="C1214" s="65"/>
      <c r="D1214" s="40">
        <f t="shared" si="18"/>
        <v>-100</v>
      </c>
      <c r="E1214" s="62"/>
    </row>
    <row r="1215" spans="1:5" s="179" customFormat="1" ht="20.100000000000001" customHeight="1">
      <c r="A1215" s="63" t="s">
        <v>903</v>
      </c>
      <c r="B1215" s="65">
        <v>0</v>
      </c>
      <c r="C1215" s="65"/>
      <c r="D1215" s="40">
        <f t="shared" si="18"/>
        <v>0</v>
      </c>
      <c r="E1215" s="62"/>
    </row>
    <row r="1216" spans="1:5" s="179" customFormat="1" ht="20.100000000000001" customHeight="1">
      <c r="A1216" s="63" t="s">
        <v>1214</v>
      </c>
      <c r="B1216" s="65">
        <v>49</v>
      </c>
      <c r="C1216" s="65">
        <v>120</v>
      </c>
      <c r="D1216" s="40">
        <f t="shared" si="18"/>
        <v>144.9</v>
      </c>
      <c r="E1216" s="62"/>
    </row>
    <row r="1217" spans="1:5" s="179" customFormat="1" ht="20.100000000000001" customHeight="1">
      <c r="A1217" s="63" t="s">
        <v>1215</v>
      </c>
      <c r="B1217" s="65">
        <v>0</v>
      </c>
      <c r="C1217" s="65"/>
      <c r="D1217" s="40">
        <f t="shared" si="18"/>
        <v>0</v>
      </c>
      <c r="E1217" s="62"/>
    </row>
    <row r="1218" spans="1:5" s="179" customFormat="1" ht="20.100000000000001" customHeight="1">
      <c r="A1218" s="63" t="s">
        <v>1216</v>
      </c>
      <c r="B1218" s="65">
        <v>0</v>
      </c>
      <c r="C1218" s="65"/>
      <c r="D1218" s="40">
        <f t="shared" si="18"/>
        <v>0</v>
      </c>
      <c r="E1218" s="62"/>
    </row>
    <row r="1219" spans="1:5" s="179" customFormat="1" ht="20.100000000000001" customHeight="1">
      <c r="A1219" s="63" t="s">
        <v>1217</v>
      </c>
      <c r="B1219" s="65">
        <v>0</v>
      </c>
      <c r="C1219" s="65"/>
      <c r="D1219" s="40">
        <f t="shared" si="18"/>
        <v>0</v>
      </c>
      <c r="E1219" s="62"/>
    </row>
    <row r="1220" spans="1:5" s="179" customFormat="1" ht="20.100000000000001" customHeight="1">
      <c r="A1220" s="63" t="s">
        <v>1218</v>
      </c>
      <c r="B1220" s="65">
        <v>19</v>
      </c>
      <c r="C1220" s="65"/>
      <c r="D1220" s="40">
        <f t="shared" si="18"/>
        <v>-100</v>
      </c>
      <c r="E1220" s="62"/>
    </row>
    <row r="1221" spans="1:5" s="179" customFormat="1" ht="20.100000000000001" customHeight="1">
      <c r="A1221" s="63" t="s">
        <v>1219</v>
      </c>
      <c r="B1221" s="65">
        <v>0</v>
      </c>
      <c r="C1221" s="65"/>
      <c r="D1221" s="40">
        <f t="shared" ref="D1221:D1284" si="19">IF(B1221=0,0,(C1221/B1221-1)*100)</f>
        <v>0</v>
      </c>
      <c r="E1221" s="62"/>
    </row>
    <row r="1222" spans="1:5" s="179" customFormat="1" ht="20.100000000000001" customHeight="1">
      <c r="A1222" s="63" t="s">
        <v>1220</v>
      </c>
      <c r="B1222" s="65">
        <v>0</v>
      </c>
      <c r="C1222" s="65"/>
      <c r="D1222" s="40">
        <f t="shared" si="19"/>
        <v>0</v>
      </c>
      <c r="E1222" s="62"/>
    </row>
    <row r="1223" spans="1:5" s="179" customFormat="1" ht="20.100000000000001" customHeight="1">
      <c r="A1223" s="63" t="s">
        <v>1221</v>
      </c>
      <c r="B1223" s="65">
        <v>0</v>
      </c>
      <c r="C1223" s="65"/>
      <c r="D1223" s="40">
        <f t="shared" si="19"/>
        <v>0</v>
      </c>
      <c r="E1223" s="62"/>
    </row>
    <row r="1224" spans="1:5" s="179" customFormat="1" ht="20.100000000000001" customHeight="1">
      <c r="A1224" s="63" t="s">
        <v>1222</v>
      </c>
      <c r="B1224" s="65">
        <v>0</v>
      </c>
      <c r="C1224" s="65"/>
      <c r="D1224" s="40">
        <f t="shared" si="19"/>
        <v>0</v>
      </c>
      <c r="E1224" s="62"/>
    </row>
    <row r="1225" spans="1:5" s="179" customFormat="1" ht="20.100000000000001" customHeight="1">
      <c r="A1225" s="63" t="s">
        <v>1223</v>
      </c>
      <c r="B1225" s="65">
        <v>0</v>
      </c>
      <c r="C1225" s="65"/>
      <c r="D1225" s="40">
        <f t="shared" si="19"/>
        <v>0</v>
      </c>
      <c r="E1225" s="62"/>
    </row>
    <row r="1226" spans="1:5" s="179" customFormat="1" ht="20.100000000000001" customHeight="1">
      <c r="A1226" s="63" t="s">
        <v>1224</v>
      </c>
      <c r="B1226" s="65">
        <v>157</v>
      </c>
      <c r="C1226" s="65">
        <v>7</v>
      </c>
      <c r="D1226" s="40">
        <f t="shared" si="19"/>
        <v>-95.5</v>
      </c>
      <c r="E1226" s="62"/>
    </row>
    <row r="1227" spans="1:5" s="179" customFormat="1" ht="20.100000000000001" customHeight="1">
      <c r="A1227" s="63" t="s">
        <v>1225</v>
      </c>
      <c r="B1227" s="65"/>
      <c r="C1227" s="65">
        <v>500</v>
      </c>
      <c r="D1227" s="40">
        <f t="shared" si="19"/>
        <v>0</v>
      </c>
      <c r="E1227" s="62"/>
    </row>
    <row r="1228" spans="1:5" s="179" customFormat="1" ht="20.100000000000001" customHeight="1">
      <c r="A1228" s="63" t="s">
        <v>148</v>
      </c>
      <c r="B1228" s="65">
        <f>SUM(B1229,B1238,B1242)</f>
        <v>3253</v>
      </c>
      <c r="C1228" s="65">
        <f>SUM(C1229,C1238,C1242)</f>
        <v>3950</v>
      </c>
      <c r="D1228" s="40">
        <f t="shared" si="19"/>
        <v>21.4</v>
      </c>
      <c r="E1228" s="62"/>
    </row>
    <row r="1229" spans="1:5" s="179" customFormat="1" ht="20.100000000000001" customHeight="1">
      <c r="A1229" s="63" t="s">
        <v>1226</v>
      </c>
      <c r="B1229" s="65">
        <f>SUM(B1230:B1237)</f>
        <v>0</v>
      </c>
      <c r="C1229" s="65">
        <f>SUM(C1230:C1237)</f>
        <v>0</v>
      </c>
      <c r="D1229" s="40">
        <f t="shared" si="19"/>
        <v>0</v>
      </c>
      <c r="E1229" s="62"/>
    </row>
    <row r="1230" spans="1:5" s="179" customFormat="1" ht="20.100000000000001" customHeight="1">
      <c r="A1230" s="63" t="s">
        <v>1227</v>
      </c>
      <c r="B1230" s="65"/>
      <c r="C1230" s="65"/>
      <c r="D1230" s="40">
        <f t="shared" si="19"/>
        <v>0</v>
      </c>
      <c r="E1230" s="62"/>
    </row>
    <row r="1231" spans="1:5" s="179" customFormat="1" ht="20.100000000000001" customHeight="1">
      <c r="A1231" s="63" t="s">
        <v>1228</v>
      </c>
      <c r="B1231" s="65"/>
      <c r="C1231" s="65"/>
      <c r="D1231" s="40">
        <f t="shared" si="19"/>
        <v>0</v>
      </c>
      <c r="E1231" s="62"/>
    </row>
    <row r="1232" spans="1:5" s="179" customFormat="1" ht="20.100000000000001" customHeight="1">
      <c r="A1232" s="63" t="s">
        <v>1229</v>
      </c>
      <c r="B1232" s="65"/>
      <c r="C1232" s="65"/>
      <c r="D1232" s="40">
        <f t="shared" si="19"/>
        <v>0</v>
      </c>
      <c r="E1232" s="62"/>
    </row>
    <row r="1233" spans="1:5" s="179" customFormat="1" ht="20.100000000000001" customHeight="1">
      <c r="A1233" s="63" t="s">
        <v>1230</v>
      </c>
      <c r="B1233" s="65"/>
      <c r="C1233" s="65"/>
      <c r="D1233" s="40">
        <f t="shared" si="19"/>
        <v>0</v>
      </c>
      <c r="E1233" s="62"/>
    </row>
    <row r="1234" spans="1:5" s="179" customFormat="1" ht="20.100000000000001" customHeight="1">
      <c r="A1234" s="63" t="s">
        <v>1231</v>
      </c>
      <c r="B1234" s="65"/>
      <c r="C1234" s="65"/>
      <c r="D1234" s="40">
        <f t="shared" si="19"/>
        <v>0</v>
      </c>
      <c r="E1234" s="62"/>
    </row>
    <row r="1235" spans="1:5" s="179" customFormat="1" ht="20.100000000000001" customHeight="1">
      <c r="A1235" s="63" t="s">
        <v>1232</v>
      </c>
      <c r="B1235" s="65"/>
      <c r="C1235" s="65"/>
      <c r="D1235" s="40">
        <f t="shared" si="19"/>
        <v>0</v>
      </c>
      <c r="E1235" s="62"/>
    </row>
    <row r="1236" spans="1:5" s="179" customFormat="1" ht="20.100000000000001" customHeight="1">
      <c r="A1236" s="63" t="s">
        <v>1233</v>
      </c>
      <c r="B1236" s="65"/>
      <c r="C1236" s="65"/>
      <c r="D1236" s="40">
        <f t="shared" si="19"/>
        <v>0</v>
      </c>
      <c r="E1236" s="62"/>
    </row>
    <row r="1237" spans="1:5" s="179" customFormat="1" ht="20.100000000000001" customHeight="1">
      <c r="A1237" s="63" t="s">
        <v>1234</v>
      </c>
      <c r="B1237" s="65"/>
      <c r="C1237" s="65"/>
      <c r="D1237" s="40">
        <f t="shared" si="19"/>
        <v>0</v>
      </c>
      <c r="E1237" s="62"/>
    </row>
    <row r="1238" spans="1:5" s="179" customFormat="1" ht="20.100000000000001" customHeight="1">
      <c r="A1238" s="63" t="s">
        <v>1235</v>
      </c>
      <c r="B1238" s="65">
        <f>SUM(B1239:B1241)</f>
        <v>0</v>
      </c>
      <c r="C1238" s="65">
        <f>SUM(C1239:C1241)</f>
        <v>0</v>
      </c>
      <c r="D1238" s="40">
        <f t="shared" si="19"/>
        <v>0</v>
      </c>
      <c r="E1238" s="62"/>
    </row>
    <row r="1239" spans="1:5" s="179" customFormat="1" ht="20.100000000000001" customHeight="1">
      <c r="A1239" s="63" t="s">
        <v>1236</v>
      </c>
      <c r="B1239" s="65"/>
      <c r="C1239" s="65"/>
      <c r="D1239" s="40">
        <f t="shared" si="19"/>
        <v>0</v>
      </c>
      <c r="E1239" s="62"/>
    </row>
    <row r="1240" spans="1:5" s="179" customFormat="1" ht="20.100000000000001" customHeight="1">
      <c r="A1240" s="63" t="s">
        <v>1237</v>
      </c>
      <c r="B1240" s="65"/>
      <c r="C1240" s="65"/>
      <c r="D1240" s="40">
        <f t="shared" si="19"/>
        <v>0</v>
      </c>
      <c r="E1240" s="62"/>
    </row>
    <row r="1241" spans="1:5" s="179" customFormat="1" ht="20.100000000000001" customHeight="1">
      <c r="A1241" s="63" t="s">
        <v>1238</v>
      </c>
      <c r="B1241" s="65"/>
      <c r="C1241" s="65"/>
      <c r="D1241" s="40">
        <f t="shared" si="19"/>
        <v>0</v>
      </c>
      <c r="E1241" s="62"/>
    </row>
    <row r="1242" spans="1:5" s="179" customFormat="1" ht="20.100000000000001" customHeight="1">
      <c r="A1242" s="63" t="s">
        <v>1239</v>
      </c>
      <c r="B1242" s="65">
        <f>SUM(B1243:B1245)</f>
        <v>3253</v>
      </c>
      <c r="C1242" s="65">
        <f>SUM(C1243:C1245)</f>
        <v>3950</v>
      </c>
      <c r="D1242" s="40">
        <f t="shared" si="19"/>
        <v>21.4</v>
      </c>
      <c r="E1242" s="62"/>
    </row>
    <row r="1243" spans="1:5" s="179" customFormat="1" ht="20.100000000000001" customHeight="1">
      <c r="A1243" s="63" t="s">
        <v>1240</v>
      </c>
      <c r="B1243" s="65"/>
      <c r="C1243" s="65"/>
      <c r="D1243" s="40">
        <f t="shared" si="19"/>
        <v>0</v>
      </c>
      <c r="E1243" s="62"/>
    </row>
    <row r="1244" spans="1:5" s="179" customFormat="1" ht="20.100000000000001" customHeight="1">
      <c r="A1244" s="63" t="s">
        <v>1241</v>
      </c>
      <c r="B1244" s="65">
        <v>3253</v>
      </c>
      <c r="C1244" s="65">
        <v>3950</v>
      </c>
      <c r="D1244" s="40">
        <f t="shared" si="19"/>
        <v>21.4</v>
      </c>
      <c r="E1244" s="62"/>
    </row>
    <row r="1245" spans="1:5" s="179" customFormat="1" ht="20.100000000000001" customHeight="1">
      <c r="A1245" s="63" t="s">
        <v>1242</v>
      </c>
      <c r="B1245" s="65"/>
      <c r="C1245" s="65"/>
      <c r="D1245" s="40">
        <f t="shared" si="19"/>
        <v>0</v>
      </c>
      <c r="E1245" s="62"/>
    </row>
    <row r="1246" spans="1:5" s="179" customFormat="1" ht="20.100000000000001" customHeight="1">
      <c r="A1246" s="63" t="s">
        <v>149</v>
      </c>
      <c r="B1246" s="65">
        <f>SUM(B1247,B1262,B1276,B1281,B1287)</f>
        <v>814</v>
      </c>
      <c r="C1246" s="65">
        <f>SUM(C1247,C1262,C1276,C1281,C1287)</f>
        <v>1790</v>
      </c>
      <c r="D1246" s="40">
        <f t="shared" si="19"/>
        <v>119.9</v>
      </c>
      <c r="E1246" s="62"/>
    </row>
    <row r="1247" spans="1:5" s="179" customFormat="1" ht="20.100000000000001" customHeight="1">
      <c r="A1247" s="63" t="s">
        <v>1243</v>
      </c>
      <c r="B1247" s="65">
        <f>SUM(B1248:B1261)</f>
        <v>798</v>
      </c>
      <c r="C1247" s="65">
        <f>SUM(C1248:C1261)</f>
        <v>1778</v>
      </c>
      <c r="D1247" s="40">
        <f t="shared" si="19"/>
        <v>122.8</v>
      </c>
      <c r="E1247" s="62"/>
    </row>
    <row r="1248" spans="1:5" s="179" customFormat="1" ht="20.100000000000001" customHeight="1">
      <c r="A1248" s="63" t="s">
        <v>901</v>
      </c>
      <c r="B1248" s="65">
        <v>683</v>
      </c>
      <c r="C1248" s="65">
        <v>1185</v>
      </c>
      <c r="D1248" s="40">
        <f t="shared" si="19"/>
        <v>73.5</v>
      </c>
      <c r="E1248" s="62"/>
    </row>
    <row r="1249" spans="1:5" s="179" customFormat="1" ht="20.100000000000001" customHeight="1">
      <c r="A1249" s="63" t="s">
        <v>902</v>
      </c>
      <c r="B1249" s="65">
        <v>59</v>
      </c>
      <c r="C1249" s="65">
        <v>59</v>
      </c>
      <c r="D1249" s="40">
        <f t="shared" si="19"/>
        <v>0</v>
      </c>
      <c r="E1249" s="62"/>
    </row>
    <row r="1250" spans="1:5" s="179" customFormat="1" ht="20.100000000000001" customHeight="1">
      <c r="A1250" s="63" t="s">
        <v>903</v>
      </c>
      <c r="B1250" s="65">
        <v>0</v>
      </c>
      <c r="C1250" s="65"/>
      <c r="D1250" s="40">
        <f t="shared" si="19"/>
        <v>0</v>
      </c>
      <c r="E1250" s="62"/>
    </row>
    <row r="1251" spans="1:5" s="179" customFormat="1" ht="20.100000000000001" customHeight="1">
      <c r="A1251" s="63" t="s">
        <v>1244</v>
      </c>
      <c r="B1251" s="65">
        <v>0</v>
      </c>
      <c r="C1251" s="65"/>
      <c r="D1251" s="40">
        <f t="shared" si="19"/>
        <v>0</v>
      </c>
      <c r="E1251" s="62"/>
    </row>
    <row r="1252" spans="1:5" s="179" customFormat="1" ht="20.100000000000001" customHeight="1">
      <c r="A1252" s="63" t="s">
        <v>1245</v>
      </c>
      <c r="B1252" s="65">
        <v>0</v>
      </c>
      <c r="C1252" s="65"/>
      <c r="D1252" s="40">
        <f t="shared" si="19"/>
        <v>0</v>
      </c>
      <c r="E1252" s="62"/>
    </row>
    <row r="1253" spans="1:5" s="179" customFormat="1" ht="20.100000000000001" customHeight="1">
      <c r="A1253" s="63" t="s">
        <v>1246</v>
      </c>
      <c r="B1253" s="65">
        <v>0</v>
      </c>
      <c r="C1253" s="65"/>
      <c r="D1253" s="40">
        <f t="shared" si="19"/>
        <v>0</v>
      </c>
      <c r="E1253" s="62"/>
    </row>
    <row r="1254" spans="1:5" s="179" customFormat="1" ht="20.100000000000001" customHeight="1">
      <c r="A1254" s="63" t="s">
        <v>1247</v>
      </c>
      <c r="B1254" s="65">
        <v>0</v>
      </c>
      <c r="C1254" s="65"/>
      <c r="D1254" s="40">
        <f t="shared" si="19"/>
        <v>0</v>
      </c>
      <c r="E1254" s="62"/>
    </row>
    <row r="1255" spans="1:5" s="179" customFormat="1" ht="20.100000000000001" customHeight="1">
      <c r="A1255" s="63" t="s">
        <v>1248</v>
      </c>
      <c r="B1255" s="65">
        <v>0</v>
      </c>
      <c r="C1255" s="65"/>
      <c r="D1255" s="40">
        <f t="shared" si="19"/>
        <v>0</v>
      </c>
      <c r="E1255" s="62"/>
    </row>
    <row r="1256" spans="1:5" s="179" customFormat="1" ht="20.100000000000001" customHeight="1">
      <c r="A1256" s="63" t="s">
        <v>1249</v>
      </c>
      <c r="B1256" s="65">
        <v>0</v>
      </c>
      <c r="C1256" s="65"/>
      <c r="D1256" s="40">
        <f t="shared" si="19"/>
        <v>0</v>
      </c>
      <c r="E1256" s="62"/>
    </row>
    <row r="1257" spans="1:5" s="179" customFormat="1" ht="20.100000000000001" customHeight="1">
      <c r="A1257" s="63" t="s">
        <v>1250</v>
      </c>
      <c r="B1257" s="65">
        <v>0</v>
      </c>
      <c r="C1257" s="65"/>
      <c r="D1257" s="40">
        <f t="shared" si="19"/>
        <v>0</v>
      </c>
      <c r="E1257" s="62"/>
    </row>
    <row r="1258" spans="1:5" s="179" customFormat="1" ht="20.100000000000001" customHeight="1">
      <c r="A1258" s="63" t="s">
        <v>1251</v>
      </c>
      <c r="B1258" s="65">
        <v>0</v>
      </c>
      <c r="C1258" s="65"/>
      <c r="D1258" s="40">
        <f t="shared" si="19"/>
        <v>0</v>
      </c>
      <c r="E1258" s="62"/>
    </row>
    <row r="1259" spans="1:5" s="179" customFormat="1" ht="20.100000000000001" customHeight="1">
      <c r="A1259" s="63" t="s">
        <v>1252</v>
      </c>
      <c r="B1259" s="65">
        <v>0</v>
      </c>
      <c r="C1259" s="65"/>
      <c r="D1259" s="40">
        <f t="shared" si="19"/>
        <v>0</v>
      </c>
      <c r="E1259" s="62"/>
    </row>
    <row r="1260" spans="1:5" s="179" customFormat="1" ht="20.100000000000001" customHeight="1">
      <c r="A1260" s="63" t="s">
        <v>920</v>
      </c>
      <c r="B1260" s="65">
        <v>56</v>
      </c>
      <c r="C1260" s="65">
        <v>145</v>
      </c>
      <c r="D1260" s="40">
        <f t="shared" si="19"/>
        <v>158.9</v>
      </c>
      <c r="E1260" s="62"/>
    </row>
    <row r="1261" spans="1:5" s="179" customFormat="1" ht="20.100000000000001" customHeight="1">
      <c r="A1261" s="63" t="s">
        <v>1253</v>
      </c>
      <c r="B1261" s="65">
        <v>0</v>
      </c>
      <c r="C1261" s="65">
        <v>389</v>
      </c>
      <c r="D1261" s="40">
        <f t="shared" si="19"/>
        <v>0</v>
      </c>
      <c r="E1261" s="62"/>
    </row>
    <row r="1262" spans="1:5" s="179" customFormat="1" ht="20.100000000000001" customHeight="1">
      <c r="A1262" s="63" t="s">
        <v>1254</v>
      </c>
      <c r="B1262" s="65">
        <f>SUM(B1263:B1275)</f>
        <v>4</v>
      </c>
      <c r="C1262" s="65">
        <f>SUM(C1263:C1275)</f>
        <v>0</v>
      </c>
      <c r="D1262" s="40">
        <f t="shared" si="19"/>
        <v>-100</v>
      </c>
      <c r="E1262" s="62"/>
    </row>
    <row r="1263" spans="1:5" s="179" customFormat="1" ht="20.100000000000001" customHeight="1">
      <c r="A1263" s="63" t="s">
        <v>901</v>
      </c>
      <c r="B1263" s="65"/>
      <c r="C1263" s="65"/>
      <c r="D1263" s="40">
        <f t="shared" si="19"/>
        <v>0</v>
      </c>
      <c r="E1263" s="62"/>
    </row>
    <row r="1264" spans="1:5" s="179" customFormat="1" ht="20.100000000000001" customHeight="1">
      <c r="A1264" s="63" t="s">
        <v>902</v>
      </c>
      <c r="B1264" s="65"/>
      <c r="C1264" s="65"/>
      <c r="D1264" s="40">
        <f t="shared" si="19"/>
        <v>0</v>
      </c>
      <c r="E1264" s="62"/>
    </row>
    <row r="1265" spans="1:5" s="179" customFormat="1" ht="20.100000000000001" customHeight="1">
      <c r="A1265" s="63" t="s">
        <v>903</v>
      </c>
      <c r="B1265" s="65"/>
      <c r="C1265" s="65"/>
      <c r="D1265" s="40">
        <f t="shared" si="19"/>
        <v>0</v>
      </c>
      <c r="E1265" s="62"/>
    </row>
    <row r="1266" spans="1:5" s="179" customFormat="1" ht="20.100000000000001" customHeight="1">
      <c r="A1266" s="63" t="s">
        <v>1255</v>
      </c>
      <c r="B1266" s="65"/>
      <c r="C1266" s="65"/>
      <c r="D1266" s="40">
        <f t="shared" si="19"/>
        <v>0</v>
      </c>
      <c r="E1266" s="62"/>
    </row>
    <row r="1267" spans="1:5" s="179" customFormat="1" ht="20.100000000000001" customHeight="1">
      <c r="A1267" s="63" t="s">
        <v>1256</v>
      </c>
      <c r="B1267" s="65"/>
      <c r="C1267" s="65"/>
      <c r="D1267" s="40">
        <f t="shared" si="19"/>
        <v>0</v>
      </c>
      <c r="E1267" s="62"/>
    </row>
    <row r="1268" spans="1:5" s="179" customFormat="1" ht="20.100000000000001" customHeight="1">
      <c r="A1268" s="63" t="s">
        <v>1257</v>
      </c>
      <c r="B1268" s="65"/>
      <c r="C1268" s="65"/>
      <c r="D1268" s="40">
        <f t="shared" si="19"/>
        <v>0</v>
      </c>
      <c r="E1268" s="62"/>
    </row>
    <row r="1269" spans="1:5" s="179" customFormat="1" ht="20.100000000000001" customHeight="1">
      <c r="A1269" s="63" t="s">
        <v>1258</v>
      </c>
      <c r="B1269" s="65"/>
      <c r="C1269" s="65"/>
      <c r="D1269" s="40">
        <f t="shared" si="19"/>
        <v>0</v>
      </c>
      <c r="E1269" s="62"/>
    </row>
    <row r="1270" spans="1:5" s="179" customFormat="1" ht="20.100000000000001" customHeight="1">
      <c r="A1270" s="63" t="s">
        <v>1259</v>
      </c>
      <c r="B1270" s="65"/>
      <c r="C1270" s="65"/>
      <c r="D1270" s="40">
        <f t="shared" si="19"/>
        <v>0</v>
      </c>
      <c r="E1270" s="62"/>
    </row>
    <row r="1271" spans="1:5" s="179" customFormat="1" ht="20.100000000000001" customHeight="1">
      <c r="A1271" s="63" t="s">
        <v>1260</v>
      </c>
      <c r="B1271" s="65"/>
      <c r="C1271" s="65"/>
      <c r="D1271" s="40">
        <f t="shared" si="19"/>
        <v>0</v>
      </c>
      <c r="E1271" s="62"/>
    </row>
    <row r="1272" spans="1:5" s="179" customFormat="1" ht="20.100000000000001" customHeight="1">
      <c r="A1272" s="63" t="s">
        <v>1261</v>
      </c>
      <c r="B1272" s="65"/>
      <c r="C1272" s="65"/>
      <c r="D1272" s="40">
        <f t="shared" si="19"/>
        <v>0</v>
      </c>
      <c r="E1272" s="62"/>
    </row>
    <row r="1273" spans="1:5" s="179" customFormat="1" ht="20.100000000000001" customHeight="1">
      <c r="A1273" s="63" t="s">
        <v>1262</v>
      </c>
      <c r="B1273" s="65"/>
      <c r="C1273" s="65"/>
      <c r="D1273" s="40">
        <f t="shared" si="19"/>
        <v>0</v>
      </c>
      <c r="E1273" s="62"/>
    </row>
    <row r="1274" spans="1:5" s="179" customFormat="1" ht="20.100000000000001" customHeight="1">
      <c r="A1274" s="63" t="s">
        <v>920</v>
      </c>
      <c r="B1274" s="65"/>
      <c r="C1274" s="65"/>
      <c r="D1274" s="40">
        <f t="shared" si="19"/>
        <v>0</v>
      </c>
      <c r="E1274" s="62"/>
    </row>
    <row r="1275" spans="1:5" s="179" customFormat="1" ht="20.100000000000001" customHeight="1">
      <c r="A1275" s="63" t="s">
        <v>1263</v>
      </c>
      <c r="B1275" s="65">
        <v>4</v>
      </c>
      <c r="C1275" s="65"/>
      <c r="D1275" s="40">
        <f t="shared" si="19"/>
        <v>-100</v>
      </c>
      <c r="E1275" s="62"/>
    </row>
    <row r="1276" spans="1:5" s="179" customFormat="1" ht="20.100000000000001" customHeight="1">
      <c r="A1276" s="63" t="s">
        <v>1264</v>
      </c>
      <c r="B1276" s="65">
        <f>SUM(B1277:B1280)</f>
        <v>0</v>
      </c>
      <c r="C1276" s="65">
        <f>SUM(C1277:C1280)</f>
        <v>0</v>
      </c>
      <c r="D1276" s="40">
        <f t="shared" si="19"/>
        <v>0</v>
      </c>
      <c r="E1276" s="62"/>
    </row>
    <row r="1277" spans="1:5" s="179" customFormat="1" ht="20.100000000000001" customHeight="1">
      <c r="A1277" s="63" t="s">
        <v>1265</v>
      </c>
      <c r="B1277" s="65"/>
      <c r="C1277" s="65"/>
      <c r="D1277" s="40">
        <f t="shared" si="19"/>
        <v>0</v>
      </c>
      <c r="E1277" s="62"/>
    </row>
    <row r="1278" spans="1:5" s="179" customFormat="1" ht="20.100000000000001" customHeight="1">
      <c r="A1278" s="63" t="s">
        <v>1266</v>
      </c>
      <c r="B1278" s="65"/>
      <c r="C1278" s="65"/>
      <c r="D1278" s="40">
        <f t="shared" si="19"/>
        <v>0</v>
      </c>
      <c r="E1278" s="62"/>
    </row>
    <row r="1279" spans="1:5" s="179" customFormat="1" ht="20.100000000000001" customHeight="1">
      <c r="A1279" s="63" t="s">
        <v>1267</v>
      </c>
      <c r="B1279" s="65"/>
      <c r="C1279" s="65"/>
      <c r="D1279" s="40">
        <f t="shared" si="19"/>
        <v>0</v>
      </c>
      <c r="E1279" s="62"/>
    </row>
    <row r="1280" spans="1:5" s="179" customFormat="1" ht="20.100000000000001" customHeight="1">
      <c r="A1280" s="63" t="s">
        <v>1268</v>
      </c>
      <c r="B1280" s="65"/>
      <c r="C1280" s="65"/>
      <c r="D1280" s="40">
        <f t="shared" si="19"/>
        <v>0</v>
      </c>
      <c r="E1280" s="62"/>
    </row>
    <row r="1281" spans="1:5" s="179" customFormat="1" ht="20.100000000000001" customHeight="1">
      <c r="A1281" s="63" t="s">
        <v>1269</v>
      </c>
      <c r="B1281" s="65">
        <f>SUM(B1282:B1286)</f>
        <v>12</v>
      </c>
      <c r="C1281" s="65">
        <f>SUM(C1282:C1286)</f>
        <v>12</v>
      </c>
      <c r="D1281" s="40">
        <f t="shared" si="19"/>
        <v>0</v>
      </c>
      <c r="E1281" s="62"/>
    </row>
    <row r="1282" spans="1:5" s="179" customFormat="1" ht="20.100000000000001" customHeight="1">
      <c r="A1282" s="63" t="s">
        <v>1270</v>
      </c>
      <c r="B1282" s="65"/>
      <c r="C1282" s="65"/>
      <c r="D1282" s="40">
        <f t="shared" si="19"/>
        <v>0</v>
      </c>
      <c r="E1282" s="62"/>
    </row>
    <row r="1283" spans="1:5" s="179" customFormat="1" ht="20.100000000000001" customHeight="1">
      <c r="A1283" s="63" t="s">
        <v>1271</v>
      </c>
      <c r="B1283" s="65"/>
      <c r="C1283" s="65"/>
      <c r="D1283" s="40">
        <f t="shared" si="19"/>
        <v>0</v>
      </c>
      <c r="E1283" s="62"/>
    </row>
    <row r="1284" spans="1:5" s="179" customFormat="1" ht="20.100000000000001" customHeight="1">
      <c r="A1284" s="63" t="s">
        <v>1272</v>
      </c>
      <c r="B1284" s="65">
        <v>12</v>
      </c>
      <c r="C1284" s="65">
        <v>12</v>
      </c>
      <c r="D1284" s="40">
        <f t="shared" si="19"/>
        <v>0</v>
      </c>
      <c r="E1284" s="62"/>
    </row>
    <row r="1285" spans="1:5" s="179" customFormat="1" ht="20.100000000000001" customHeight="1">
      <c r="A1285" s="63" t="s">
        <v>1273</v>
      </c>
      <c r="B1285" s="65"/>
      <c r="C1285" s="65"/>
      <c r="D1285" s="40">
        <f t="shared" ref="D1285:D1313" si="20">IF(B1285=0,0,(C1285/B1285-1)*100)</f>
        <v>0</v>
      </c>
      <c r="E1285" s="62"/>
    </row>
    <row r="1286" spans="1:5" s="179" customFormat="1" ht="20.100000000000001" customHeight="1">
      <c r="A1286" s="63" t="s">
        <v>1274</v>
      </c>
      <c r="B1286" s="65"/>
      <c r="C1286" s="65"/>
      <c r="D1286" s="40">
        <f t="shared" si="20"/>
        <v>0</v>
      </c>
      <c r="E1286" s="62"/>
    </row>
    <row r="1287" spans="1:5" s="179" customFormat="1" ht="20.100000000000001" customHeight="1">
      <c r="A1287" s="63" t="s">
        <v>1275</v>
      </c>
      <c r="B1287" s="65">
        <f>SUM(B1288:B1298)</f>
        <v>0</v>
      </c>
      <c r="C1287" s="65">
        <f>SUM(C1288:C1298)</f>
        <v>0</v>
      </c>
      <c r="D1287" s="40">
        <f t="shared" si="20"/>
        <v>0</v>
      </c>
      <c r="E1287" s="62"/>
    </row>
    <row r="1288" spans="1:5" s="179" customFormat="1" ht="20.100000000000001" customHeight="1">
      <c r="A1288" s="63" t="s">
        <v>1276</v>
      </c>
      <c r="B1288" s="65"/>
      <c r="C1288" s="65"/>
      <c r="D1288" s="40">
        <f t="shared" si="20"/>
        <v>0</v>
      </c>
      <c r="E1288" s="62"/>
    </row>
    <row r="1289" spans="1:5" s="179" customFormat="1" ht="20.100000000000001" customHeight="1">
      <c r="A1289" s="63" t="s">
        <v>1277</v>
      </c>
      <c r="B1289" s="65"/>
      <c r="C1289" s="65"/>
      <c r="D1289" s="40">
        <f t="shared" si="20"/>
        <v>0</v>
      </c>
      <c r="E1289" s="62"/>
    </row>
    <row r="1290" spans="1:5" s="179" customFormat="1" ht="20.100000000000001" customHeight="1">
      <c r="A1290" s="63" t="s">
        <v>1278</v>
      </c>
      <c r="B1290" s="65"/>
      <c r="C1290" s="65"/>
      <c r="D1290" s="40">
        <f t="shared" si="20"/>
        <v>0</v>
      </c>
      <c r="E1290" s="62"/>
    </row>
    <row r="1291" spans="1:5" s="179" customFormat="1" ht="20.100000000000001" customHeight="1">
      <c r="A1291" s="63" t="s">
        <v>1279</v>
      </c>
      <c r="B1291" s="65"/>
      <c r="C1291" s="65"/>
      <c r="D1291" s="40">
        <f t="shared" si="20"/>
        <v>0</v>
      </c>
      <c r="E1291" s="62"/>
    </row>
    <row r="1292" spans="1:5" s="179" customFormat="1" ht="20.100000000000001" customHeight="1">
      <c r="A1292" s="63" t="s">
        <v>1280</v>
      </c>
      <c r="B1292" s="65"/>
      <c r="C1292" s="65"/>
      <c r="D1292" s="40">
        <f t="shared" si="20"/>
        <v>0</v>
      </c>
      <c r="E1292" s="62"/>
    </row>
    <row r="1293" spans="1:5" s="179" customFormat="1" ht="20.100000000000001" customHeight="1">
      <c r="A1293" s="63" t="s">
        <v>1281</v>
      </c>
      <c r="B1293" s="65"/>
      <c r="C1293" s="65"/>
      <c r="D1293" s="40">
        <f t="shared" si="20"/>
        <v>0</v>
      </c>
      <c r="E1293" s="62"/>
    </row>
    <row r="1294" spans="1:5" s="179" customFormat="1" ht="20.100000000000001" customHeight="1">
      <c r="A1294" s="63" t="s">
        <v>1282</v>
      </c>
      <c r="B1294" s="65"/>
      <c r="C1294" s="65"/>
      <c r="D1294" s="40">
        <f t="shared" si="20"/>
        <v>0</v>
      </c>
      <c r="E1294" s="62"/>
    </row>
    <row r="1295" spans="1:5" s="179" customFormat="1" ht="20.100000000000001" customHeight="1">
      <c r="A1295" s="63" t="s">
        <v>1283</v>
      </c>
      <c r="B1295" s="65"/>
      <c r="C1295" s="65"/>
      <c r="D1295" s="40">
        <f t="shared" si="20"/>
        <v>0</v>
      </c>
      <c r="E1295" s="62"/>
    </row>
    <row r="1296" spans="1:5" s="179" customFormat="1" ht="20.100000000000001" customHeight="1">
      <c r="A1296" s="63" t="s">
        <v>1284</v>
      </c>
      <c r="B1296" s="65"/>
      <c r="C1296" s="65"/>
      <c r="D1296" s="40">
        <f t="shared" si="20"/>
        <v>0</v>
      </c>
      <c r="E1296" s="62"/>
    </row>
    <row r="1297" spans="1:5" s="179" customFormat="1" ht="20.100000000000001" customHeight="1">
      <c r="A1297" s="63" t="s">
        <v>1285</v>
      </c>
      <c r="B1297" s="65"/>
      <c r="C1297" s="65"/>
      <c r="D1297" s="40">
        <f t="shared" si="20"/>
        <v>0</v>
      </c>
      <c r="E1297" s="62"/>
    </row>
    <row r="1298" spans="1:5" s="179" customFormat="1" ht="20.100000000000001" customHeight="1">
      <c r="A1298" s="63" t="s">
        <v>1286</v>
      </c>
      <c r="B1298" s="65"/>
      <c r="C1298" s="65"/>
      <c r="D1298" s="40">
        <f t="shared" si="20"/>
        <v>0</v>
      </c>
      <c r="E1298" s="62"/>
    </row>
    <row r="1299" spans="1:5" s="179" customFormat="1" ht="20.100000000000001" customHeight="1">
      <c r="A1299" s="63" t="s">
        <v>150</v>
      </c>
      <c r="B1299" s="65"/>
      <c r="C1299" s="65">
        <v>3600</v>
      </c>
      <c r="D1299" s="40">
        <f t="shared" si="20"/>
        <v>0</v>
      </c>
      <c r="E1299" s="62"/>
    </row>
    <row r="1300" spans="1:5" s="179" customFormat="1" ht="20.100000000000001" customHeight="1">
      <c r="A1300" s="63" t="s">
        <v>54</v>
      </c>
      <c r="B1300" s="65">
        <f>B1301</f>
        <v>4637</v>
      </c>
      <c r="C1300" s="65">
        <f>C1301</f>
        <v>8062</v>
      </c>
      <c r="D1300" s="40">
        <f t="shared" si="20"/>
        <v>73.900000000000006</v>
      </c>
      <c r="E1300" s="62"/>
    </row>
    <row r="1301" spans="1:5" s="179" customFormat="1" ht="20.100000000000001" customHeight="1">
      <c r="A1301" s="63" t="s">
        <v>1287</v>
      </c>
      <c r="B1301" s="65">
        <f>SUM(B1302:B1305)</f>
        <v>4637</v>
      </c>
      <c r="C1301" s="65">
        <f>SUM(C1302:C1305)</f>
        <v>8062</v>
      </c>
      <c r="D1301" s="40">
        <f t="shared" si="20"/>
        <v>73.900000000000006</v>
      </c>
      <c r="E1301" s="62"/>
    </row>
    <row r="1302" spans="1:5" s="179" customFormat="1" ht="20.100000000000001" customHeight="1">
      <c r="A1302" s="63" t="s">
        <v>1288</v>
      </c>
      <c r="B1302" s="65">
        <v>4637</v>
      </c>
      <c r="C1302" s="65">
        <v>8062</v>
      </c>
      <c r="D1302" s="40">
        <f t="shared" si="20"/>
        <v>73.900000000000006</v>
      </c>
      <c r="E1302" s="62"/>
    </row>
    <row r="1303" spans="1:5" s="179" customFormat="1" ht="20.100000000000001" customHeight="1">
      <c r="A1303" s="63" t="s">
        <v>1289</v>
      </c>
      <c r="B1303" s="65"/>
      <c r="C1303" s="65"/>
      <c r="D1303" s="40">
        <f t="shared" si="20"/>
        <v>0</v>
      </c>
      <c r="E1303" s="62"/>
    </row>
    <row r="1304" spans="1:5" s="179" customFormat="1" ht="20.100000000000001" customHeight="1">
      <c r="A1304" s="63" t="s">
        <v>1290</v>
      </c>
      <c r="B1304" s="65"/>
      <c r="C1304" s="65"/>
      <c r="D1304" s="40">
        <f t="shared" si="20"/>
        <v>0</v>
      </c>
      <c r="E1304" s="62"/>
    </row>
    <row r="1305" spans="1:5" s="179" customFormat="1" ht="20.100000000000001" customHeight="1">
      <c r="A1305" s="63" t="s">
        <v>1291</v>
      </c>
      <c r="B1305" s="65"/>
      <c r="C1305" s="65"/>
      <c r="D1305" s="40">
        <f t="shared" si="20"/>
        <v>0</v>
      </c>
      <c r="E1305" s="62"/>
    </row>
    <row r="1306" spans="1:5" s="181" customFormat="1" ht="20.100000000000001" customHeight="1">
      <c r="A1306" s="63" t="s">
        <v>55</v>
      </c>
      <c r="B1306" s="65">
        <f>B1307</f>
        <v>87</v>
      </c>
      <c r="C1306" s="65">
        <f>C1307</f>
        <v>40</v>
      </c>
      <c r="D1306" s="40">
        <f t="shared" si="20"/>
        <v>-54</v>
      </c>
      <c r="E1306" s="62"/>
    </row>
    <row r="1307" spans="1:5" s="181" customFormat="1" ht="20.100000000000001" customHeight="1">
      <c r="A1307" s="63" t="s">
        <v>1292</v>
      </c>
      <c r="B1307" s="65">
        <v>87</v>
      </c>
      <c r="C1307" s="65">
        <v>40</v>
      </c>
      <c r="D1307" s="40">
        <f t="shared" si="20"/>
        <v>-54</v>
      </c>
      <c r="E1307" s="62"/>
    </row>
    <row r="1308" spans="1:5" s="179" customFormat="1" ht="20.100000000000001" customHeight="1">
      <c r="A1308" s="63" t="s">
        <v>1293</v>
      </c>
      <c r="B1308" s="65">
        <f>SUM(B1309:B1310)</f>
        <v>2934</v>
      </c>
      <c r="C1308" s="65">
        <f>SUM(C1309:C1310)</f>
        <v>3100</v>
      </c>
      <c r="D1308" s="40">
        <f t="shared" si="20"/>
        <v>5.7</v>
      </c>
      <c r="E1308" s="62"/>
    </row>
    <row r="1309" spans="1:5" s="179" customFormat="1" ht="20.100000000000001" customHeight="1">
      <c r="A1309" s="63" t="s">
        <v>1294</v>
      </c>
      <c r="B1309" s="65"/>
      <c r="C1309" s="65"/>
      <c r="D1309" s="40">
        <f t="shared" si="20"/>
        <v>0</v>
      </c>
      <c r="E1309" s="62"/>
    </row>
    <row r="1310" spans="1:5" s="179" customFormat="1" ht="20.100000000000001" customHeight="1">
      <c r="A1310" s="63" t="s">
        <v>1295</v>
      </c>
      <c r="B1310" s="65">
        <v>2934</v>
      </c>
      <c r="C1310" s="65">
        <v>3100</v>
      </c>
      <c r="D1310" s="40">
        <f t="shared" si="20"/>
        <v>5.7</v>
      </c>
      <c r="E1310" s="62"/>
    </row>
    <row r="1311" spans="1:5" ht="20.100000000000001" customHeight="1">
      <c r="A1311" s="63"/>
      <c r="B1311" s="65"/>
      <c r="C1311" s="65"/>
      <c r="D1311" s="40">
        <f t="shared" si="20"/>
        <v>0</v>
      </c>
      <c r="E1311" s="62"/>
    </row>
    <row r="1312" spans="1:5" ht="20.100000000000001" customHeight="1">
      <c r="A1312" s="63"/>
      <c r="B1312" s="65"/>
      <c r="C1312" s="65"/>
      <c r="D1312" s="40">
        <f t="shared" si="20"/>
        <v>0</v>
      </c>
      <c r="E1312" s="62"/>
    </row>
    <row r="1313" spans="1:5" ht="20.100000000000001" customHeight="1">
      <c r="A1313" s="63" t="s">
        <v>1296</v>
      </c>
      <c r="B1313" s="65">
        <f>SUM(B4,B257,B260,B272,B391,B445,B501,B550,B666,B737,B810,B830,B960,B1024,B1098,B1125,B1140,B1150,B1228,B1246,B1299,B1300,B1306,B1308)</f>
        <v>335961</v>
      </c>
      <c r="C1313" s="65">
        <f>SUM(C4,C257,C260,C272,C391,C445,C501,C550,C666,C737,C810,C830,C960,C1024,C1098,C1125,C1140,C1150,C1228,C1246,C1299,C1300,C1306,C1308)</f>
        <v>356551</v>
      </c>
      <c r="D1313" s="40">
        <f t="shared" si="20"/>
        <v>6.1</v>
      </c>
      <c r="E1313" s="62"/>
    </row>
    <row r="1314" spans="1:5" ht="20.100000000000001" customHeight="1"/>
    <row r="1315" spans="1:5" ht="20.100000000000001" customHeight="1"/>
    <row r="1316" spans="1:5" ht="20.100000000000001" customHeight="1"/>
    <row r="1317" spans="1:5" ht="20.100000000000001" customHeight="1"/>
    <row r="1318" spans="1:5" ht="20.100000000000001" customHeight="1"/>
  </sheetData>
  <mergeCells count="1">
    <mergeCell ref="A1:E1"/>
  </mergeCells>
  <phoneticPr fontId="18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6"/>
  <sheetViews>
    <sheetView showGridLines="0" zoomScale="70" zoomScaleNormal="70" workbookViewId="0">
      <selection activeCell="A24" sqref="A24"/>
    </sheetView>
  </sheetViews>
  <sheetFormatPr defaultColWidth="9" defaultRowHeight="15.6"/>
  <cols>
    <col min="1" max="1" width="33" style="3" customWidth="1"/>
    <col min="2" max="2" width="11.69921875" style="3" customWidth="1"/>
    <col min="3" max="3" width="22.5" style="3" customWidth="1"/>
    <col min="4" max="4" width="12" style="3" customWidth="1"/>
    <col min="5" max="5" width="13.8984375" style="3" customWidth="1"/>
    <col min="6" max="6" width="17.3984375" style="3" customWidth="1"/>
    <col min="7" max="7" width="15.19921875" style="3" customWidth="1"/>
    <col min="8" max="8" width="28" style="3" customWidth="1"/>
    <col min="9" max="9" width="15.59765625" style="3" customWidth="1"/>
    <col min="10" max="10" width="18.19921875" style="3" customWidth="1"/>
    <col min="11" max="11" width="17.59765625" style="3" customWidth="1"/>
    <col min="12" max="13" width="17.8984375" style="3" customWidth="1"/>
    <col min="14" max="16384" width="9" style="3"/>
  </cols>
  <sheetData>
    <row r="1" spans="1:6" s="1" customFormat="1" ht="25.5" customHeight="1">
      <c r="A1" s="190" t="s">
        <v>1304</v>
      </c>
      <c r="B1" s="191"/>
      <c r="C1" s="191"/>
      <c r="D1" s="191"/>
    </row>
    <row r="2" spans="1:6" s="2" customFormat="1" ht="25.5" customHeight="1">
      <c r="A2" s="4"/>
      <c r="B2" s="5"/>
      <c r="C2" s="5"/>
      <c r="D2" s="6" t="s">
        <v>1</v>
      </c>
    </row>
    <row r="3" spans="1:6" s="2" customFormat="1" ht="15.9" customHeight="1">
      <c r="A3" s="7" t="s">
        <v>79</v>
      </c>
      <c r="B3" s="8" t="s">
        <v>80</v>
      </c>
      <c r="C3" s="7" t="s">
        <v>81</v>
      </c>
      <c r="D3" s="9" t="s">
        <v>80</v>
      </c>
      <c r="E3" s="10"/>
    </row>
    <row r="4" spans="1:6" s="2" customFormat="1" ht="15.9" customHeight="1">
      <c r="A4" s="11" t="s">
        <v>82</v>
      </c>
      <c r="B4" s="12">
        <v>1474000</v>
      </c>
      <c r="C4" s="11" t="s">
        <v>83</v>
      </c>
      <c r="D4" s="13">
        <v>2163740</v>
      </c>
    </row>
    <row r="5" spans="1:6" s="2" customFormat="1" ht="15.9" customHeight="1">
      <c r="A5" s="14" t="s">
        <v>84</v>
      </c>
      <c r="B5" s="15">
        <f>B6+B11+B31</f>
        <v>684505</v>
      </c>
      <c r="C5" s="16" t="s">
        <v>85</v>
      </c>
      <c r="D5" s="17">
        <f>D6+D7</f>
        <v>27327</v>
      </c>
    </row>
    <row r="6" spans="1:6" s="2" customFormat="1" ht="15.9" customHeight="1">
      <c r="A6" s="16" t="s">
        <v>86</v>
      </c>
      <c r="B6" s="15">
        <f>SUM(B7:B10)</f>
        <v>26963</v>
      </c>
      <c r="C6" s="16" t="s">
        <v>87</v>
      </c>
      <c r="D6" s="17"/>
    </row>
    <row r="7" spans="1:6" s="2" customFormat="1" ht="15.9" customHeight="1">
      <c r="A7" s="18" t="s">
        <v>88</v>
      </c>
      <c r="B7" s="15">
        <v>13707</v>
      </c>
      <c r="C7" s="16" t="s">
        <v>89</v>
      </c>
      <c r="D7" s="17">
        <v>27327</v>
      </c>
    </row>
    <row r="8" spans="1:6" s="2" customFormat="1" ht="15.9" customHeight="1">
      <c r="A8" s="18" t="s">
        <v>90</v>
      </c>
      <c r="B8" s="15">
        <v>7538</v>
      </c>
      <c r="C8" s="16"/>
      <c r="D8" s="17"/>
      <c r="F8" s="19"/>
    </row>
    <row r="9" spans="1:6" s="2" customFormat="1" ht="15.9" customHeight="1">
      <c r="A9" s="18" t="s">
        <v>91</v>
      </c>
      <c r="B9" s="15"/>
      <c r="C9" s="16"/>
      <c r="D9" s="17"/>
      <c r="F9" s="19"/>
    </row>
    <row r="10" spans="1:6" s="2" customFormat="1" ht="15.9" customHeight="1">
      <c r="A10" s="18" t="s">
        <v>156</v>
      </c>
      <c r="B10" s="15">
        <v>5718</v>
      </c>
      <c r="C10" s="16"/>
      <c r="D10" s="17"/>
      <c r="F10" s="19"/>
    </row>
    <row r="11" spans="1:6" s="2" customFormat="1" ht="15.9" customHeight="1">
      <c r="A11" s="18" t="s">
        <v>92</v>
      </c>
      <c r="B11" s="15">
        <f>SUM(B12:B30)</f>
        <v>486947</v>
      </c>
      <c r="C11" s="16"/>
      <c r="D11" s="17"/>
    </row>
    <row r="12" spans="1:6" s="2" customFormat="1" ht="15.9" customHeight="1">
      <c r="A12" s="18" t="s">
        <v>93</v>
      </c>
      <c r="B12" s="15">
        <v>19895</v>
      </c>
      <c r="C12" s="16"/>
      <c r="D12" s="17"/>
    </row>
    <row r="13" spans="1:6" s="2" customFormat="1" ht="15.9" customHeight="1">
      <c r="A13" s="20" t="s">
        <v>94</v>
      </c>
      <c r="B13" s="15">
        <v>88021</v>
      </c>
      <c r="C13" s="16"/>
      <c r="D13" s="17"/>
    </row>
    <row r="14" spans="1:6" s="2" customFormat="1" ht="15.9" customHeight="1">
      <c r="A14" s="20" t="s">
        <v>95</v>
      </c>
      <c r="B14" s="15">
        <v>38154</v>
      </c>
      <c r="C14" s="16"/>
      <c r="D14" s="17"/>
    </row>
    <row r="15" spans="1:6" s="2" customFormat="1" ht="15.9" customHeight="1">
      <c r="A15" s="20" t="s">
        <v>96</v>
      </c>
      <c r="B15" s="15">
        <v>2394</v>
      </c>
      <c r="C15" s="16"/>
      <c r="D15" s="17"/>
    </row>
    <row r="16" spans="1:6" s="2" customFormat="1" ht="15.9" customHeight="1">
      <c r="A16" s="20" t="s">
        <v>97</v>
      </c>
      <c r="B16" s="15">
        <v>1139</v>
      </c>
      <c r="C16" s="16"/>
      <c r="D16" s="17"/>
    </row>
    <row r="17" spans="1:4" s="2" customFormat="1" ht="15.9" customHeight="1">
      <c r="A17" s="20" t="s">
        <v>98</v>
      </c>
      <c r="B17" s="15"/>
      <c r="C17" s="16"/>
      <c r="D17" s="17"/>
    </row>
    <row r="18" spans="1:4" s="2" customFormat="1" ht="15.9" customHeight="1">
      <c r="A18" s="20" t="s">
        <v>99</v>
      </c>
      <c r="B18" s="15">
        <f>2027+7600</f>
        <v>9627</v>
      </c>
      <c r="C18" s="16"/>
      <c r="D18" s="17"/>
    </row>
    <row r="19" spans="1:4" s="2" customFormat="1" ht="15.9" customHeight="1">
      <c r="A19" s="20" t="s">
        <v>100</v>
      </c>
      <c r="B19" s="15">
        <f>1809+14539</f>
        <v>16348</v>
      </c>
      <c r="C19" s="21"/>
      <c r="D19" s="17"/>
    </row>
    <row r="20" spans="1:4" s="2" customFormat="1" ht="15.9" customHeight="1">
      <c r="A20" s="20" t="s">
        <v>101</v>
      </c>
      <c r="B20" s="15">
        <v>7615</v>
      </c>
      <c r="C20" s="21"/>
      <c r="D20" s="17"/>
    </row>
    <row r="21" spans="1:4" s="2" customFormat="1" ht="15.9" customHeight="1">
      <c r="A21" s="18" t="s">
        <v>102</v>
      </c>
      <c r="B21" s="15">
        <v>24424</v>
      </c>
      <c r="C21" s="21"/>
      <c r="D21" s="17"/>
    </row>
    <row r="22" spans="1:4" s="2" customFormat="1" ht="15.9" customHeight="1">
      <c r="A22" s="18" t="s">
        <v>103</v>
      </c>
      <c r="B22" s="15">
        <f>319+4850</f>
        <v>5169</v>
      </c>
      <c r="C22" s="21"/>
      <c r="D22" s="17"/>
    </row>
    <row r="23" spans="1:4" s="2" customFormat="1" ht="15.9" customHeight="1">
      <c r="A23" s="18" t="s">
        <v>104</v>
      </c>
      <c r="B23" s="15"/>
      <c r="C23" s="21"/>
      <c r="D23" s="17"/>
    </row>
    <row r="24" spans="1:4" s="2" customFormat="1" ht="15.9" customHeight="1">
      <c r="A24" s="18" t="s">
        <v>105</v>
      </c>
      <c r="B24" s="15">
        <v>5260</v>
      </c>
      <c r="C24" s="21"/>
      <c r="D24" s="17"/>
    </row>
    <row r="25" spans="1:4" s="2" customFormat="1" ht="15.9" customHeight="1">
      <c r="A25" s="18" t="s">
        <v>106</v>
      </c>
      <c r="B25" s="15">
        <f>141090+4</f>
        <v>141094</v>
      </c>
      <c r="C25" s="21"/>
      <c r="D25" s="17"/>
    </row>
    <row r="26" spans="1:4" s="2" customFormat="1" ht="15.9" customHeight="1">
      <c r="A26" s="18" t="s">
        <v>107</v>
      </c>
      <c r="B26" s="15"/>
      <c r="C26" s="21"/>
      <c r="D26" s="17"/>
    </row>
    <row r="27" spans="1:4" s="2" customFormat="1" ht="15.9" customHeight="1">
      <c r="A27" s="18" t="s">
        <v>108</v>
      </c>
      <c r="B27" s="15"/>
      <c r="C27" s="21"/>
      <c r="D27" s="17"/>
    </row>
    <row r="28" spans="1:4" s="2" customFormat="1" ht="15.9" customHeight="1">
      <c r="A28" s="18" t="s">
        <v>109</v>
      </c>
      <c r="B28" s="15">
        <v>10545</v>
      </c>
      <c r="C28" s="21"/>
      <c r="D28" s="17"/>
    </row>
    <row r="29" spans="1:4" s="2" customFormat="1" ht="15.9" customHeight="1">
      <c r="A29" s="18" t="s">
        <v>110</v>
      </c>
      <c r="B29" s="15">
        <v>3990</v>
      </c>
      <c r="C29" s="21"/>
      <c r="D29" s="17"/>
    </row>
    <row r="30" spans="1:4" s="2" customFormat="1" ht="15.9" customHeight="1">
      <c r="A30" s="18" t="s">
        <v>111</v>
      </c>
      <c r="B30" s="15">
        <v>113272</v>
      </c>
      <c r="C30" s="21"/>
      <c r="D30" s="17"/>
    </row>
    <row r="31" spans="1:4" s="2" customFormat="1" ht="15.9" customHeight="1">
      <c r="A31" s="18" t="s">
        <v>112</v>
      </c>
      <c r="B31" s="15">
        <v>170595</v>
      </c>
      <c r="C31" s="21"/>
      <c r="D31" s="17"/>
    </row>
    <row r="32" spans="1:4" s="2" customFormat="1" ht="15.9" customHeight="1">
      <c r="A32" s="18"/>
      <c r="B32" s="15"/>
      <c r="C32" s="21"/>
      <c r="D32" s="17"/>
    </row>
    <row r="33" spans="1:6" s="2" customFormat="1" ht="15.9" customHeight="1">
      <c r="A33" s="18" t="s">
        <v>113</v>
      </c>
      <c r="B33" s="15"/>
      <c r="C33" s="21" t="s">
        <v>114</v>
      </c>
      <c r="D33" s="17">
        <f>SUM(D34:D36)</f>
        <v>0</v>
      </c>
    </row>
    <row r="34" spans="1:6" s="2" customFormat="1" ht="15.9" customHeight="1">
      <c r="A34" s="18" t="s">
        <v>115</v>
      </c>
      <c r="B34" s="15">
        <f>SUM(B35:B38)</f>
        <v>87690</v>
      </c>
      <c r="C34" s="21" t="s">
        <v>116</v>
      </c>
      <c r="D34" s="17"/>
    </row>
    <row r="35" spans="1:6" s="2" customFormat="1" ht="15.9" customHeight="1">
      <c r="A35" s="18" t="s">
        <v>117</v>
      </c>
      <c r="B35" s="15">
        <v>26000</v>
      </c>
      <c r="C35" s="21" t="s">
        <v>118</v>
      </c>
      <c r="D35" s="17"/>
    </row>
    <row r="36" spans="1:6" s="2" customFormat="1" ht="15.9" customHeight="1">
      <c r="A36" s="18" t="s">
        <v>119</v>
      </c>
      <c r="B36" s="15">
        <v>61000</v>
      </c>
      <c r="C36" s="21" t="s">
        <v>120</v>
      </c>
      <c r="D36" s="17"/>
    </row>
    <row r="37" spans="1:6" s="2" customFormat="1" ht="15.9" customHeight="1">
      <c r="A37" s="18" t="s">
        <v>121</v>
      </c>
      <c r="B37" s="15">
        <v>690</v>
      </c>
      <c r="C37" s="21" t="s">
        <v>122</v>
      </c>
      <c r="D37" s="17">
        <v>55128</v>
      </c>
    </row>
    <row r="38" spans="1:6" s="2" customFormat="1" ht="15.9" customHeight="1">
      <c r="A38" s="18" t="s">
        <v>123</v>
      </c>
      <c r="B38" s="15"/>
      <c r="C38" s="21" t="s">
        <v>124</v>
      </c>
      <c r="D38" s="17"/>
    </row>
    <row r="39" spans="1:6" s="2" customFormat="1" ht="15.9" customHeight="1">
      <c r="A39" s="18" t="s">
        <v>125</v>
      </c>
      <c r="B39" s="15"/>
      <c r="C39" s="21" t="s">
        <v>126</v>
      </c>
      <c r="D39" s="17"/>
    </row>
    <row r="40" spans="1:6" s="2" customFormat="1" ht="15.9" customHeight="1">
      <c r="A40" s="16" t="s">
        <v>127</v>
      </c>
      <c r="B40" s="15"/>
      <c r="C40" s="21" t="s">
        <v>128</v>
      </c>
      <c r="D40" s="17"/>
    </row>
    <row r="41" spans="1:6" s="2" customFormat="1" ht="15.9" customHeight="1">
      <c r="A41" s="16" t="s">
        <v>129</v>
      </c>
      <c r="B41" s="15"/>
      <c r="C41" s="21"/>
      <c r="D41" s="17"/>
    </row>
    <row r="42" spans="1:6" s="2" customFormat="1" ht="15.9" customHeight="1">
      <c r="A42" s="22"/>
      <c r="B42" s="23"/>
      <c r="C42" s="21"/>
      <c r="D42" s="24"/>
    </row>
    <row r="43" spans="1:6" s="2" customFormat="1" ht="15.9" customHeight="1">
      <c r="A43" s="25" t="s">
        <v>130</v>
      </c>
      <c r="B43" s="26">
        <f>B4+B5+B33+B34+B39+B40+B41</f>
        <v>2246195</v>
      </c>
      <c r="C43" s="25" t="s">
        <v>131</v>
      </c>
      <c r="D43" s="27">
        <f>D4+D5+D33+D37+D38+D40</f>
        <v>2246195</v>
      </c>
    </row>
    <row r="46" spans="1:6">
      <c r="E46" s="29"/>
      <c r="F46" s="29"/>
    </row>
  </sheetData>
  <mergeCells count="1">
    <mergeCell ref="A1:D1"/>
  </mergeCells>
  <phoneticPr fontId="18" type="noConversion"/>
  <pageMargins left="0.78680555555555598" right="0.78680555555555598" top="0.78680555555555598" bottom="0.78680555555555598" header="0.31458333333333299" footer="0.59027777777777801"/>
  <pageSetup paperSize="9" orientation="portrait" verticalDpi="300"/>
  <headerFooter>
    <oddFooter>&amp;C-13-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48"/>
  <sheetViews>
    <sheetView showGridLines="0" workbookViewId="0">
      <selection activeCell="A2" sqref="A2"/>
    </sheetView>
  </sheetViews>
  <sheetFormatPr defaultColWidth="9" defaultRowHeight="15.6"/>
  <cols>
    <col min="1" max="1" width="34.5" style="3" customWidth="1"/>
    <col min="2" max="2" width="10.19921875" style="3" customWidth="1"/>
    <col min="3" max="3" width="22.5" style="3" customWidth="1"/>
    <col min="4" max="4" width="12.69921875" style="3" customWidth="1"/>
    <col min="5" max="5" width="13.8984375" style="3" customWidth="1"/>
    <col min="6" max="6" width="17.3984375" style="3" customWidth="1"/>
    <col min="7" max="7" width="15.19921875" style="3" customWidth="1"/>
    <col min="8" max="8" width="28" style="3" customWidth="1"/>
    <col min="9" max="9" width="15.59765625" style="3" customWidth="1"/>
    <col min="10" max="10" width="18.19921875" style="3" customWidth="1"/>
    <col min="11" max="11" width="17.59765625" style="3" customWidth="1"/>
    <col min="12" max="13" width="17.8984375" style="3" customWidth="1"/>
    <col min="14" max="16384" width="9" style="3"/>
  </cols>
  <sheetData>
    <row r="1" spans="1:6" s="1" customFormat="1" ht="25.5" customHeight="1">
      <c r="A1" s="190" t="s">
        <v>1308</v>
      </c>
      <c r="B1" s="191"/>
      <c r="C1" s="191"/>
      <c r="D1" s="191"/>
    </row>
    <row r="2" spans="1:6" s="2" customFormat="1" ht="15" customHeight="1">
      <c r="A2" s="4"/>
      <c r="B2" s="5"/>
      <c r="C2" s="5"/>
      <c r="D2" s="6" t="s">
        <v>1</v>
      </c>
    </row>
    <row r="3" spans="1:6" s="2" customFormat="1" ht="15" customHeight="1">
      <c r="A3" s="7" t="s">
        <v>79</v>
      </c>
      <c r="B3" s="8" t="s">
        <v>80</v>
      </c>
      <c r="C3" s="7" t="s">
        <v>81</v>
      </c>
      <c r="D3" s="9" t="s">
        <v>80</v>
      </c>
      <c r="E3" s="10"/>
    </row>
    <row r="4" spans="1:6" s="2" customFormat="1" ht="15" customHeight="1">
      <c r="A4" s="11" t="s">
        <v>82</v>
      </c>
      <c r="B4" s="12">
        <v>30000</v>
      </c>
      <c r="C4" s="11" t="s">
        <v>83</v>
      </c>
      <c r="D4" s="13">
        <v>356551</v>
      </c>
    </row>
    <row r="5" spans="1:6" s="2" customFormat="1" ht="15" customHeight="1">
      <c r="A5" s="14" t="s">
        <v>84</v>
      </c>
      <c r="B5" s="15">
        <f>B6+B10+B30</f>
        <v>184031</v>
      </c>
      <c r="C5" s="16" t="s">
        <v>85</v>
      </c>
      <c r="D5" s="17">
        <f>D6+D7</f>
        <v>3761</v>
      </c>
    </row>
    <row r="6" spans="1:6" s="2" customFormat="1" ht="15" customHeight="1">
      <c r="A6" s="16" t="s">
        <v>86</v>
      </c>
      <c r="B6" s="15">
        <f>SUM(B7:B8)</f>
        <v>3652</v>
      </c>
      <c r="C6" s="16" t="s">
        <v>87</v>
      </c>
      <c r="D6" s="17"/>
    </row>
    <row r="7" spans="1:6" s="2" customFormat="1" ht="15" customHeight="1">
      <c r="A7" s="18" t="s">
        <v>88</v>
      </c>
      <c r="B7" s="15">
        <v>1933</v>
      </c>
      <c r="C7" s="16" t="s">
        <v>89</v>
      </c>
      <c r="D7" s="17">
        <v>3761</v>
      </c>
    </row>
    <row r="8" spans="1:6" s="2" customFormat="1" ht="15" customHeight="1">
      <c r="A8" s="18" t="s">
        <v>90</v>
      </c>
      <c r="B8" s="15">
        <v>1719</v>
      </c>
      <c r="C8" s="16" t="s">
        <v>133</v>
      </c>
      <c r="D8" s="17">
        <v>110559</v>
      </c>
      <c r="F8" s="19"/>
    </row>
    <row r="9" spans="1:6" s="2" customFormat="1" ht="15" customHeight="1">
      <c r="A9" s="18" t="s">
        <v>91</v>
      </c>
      <c r="B9" s="15"/>
      <c r="C9" s="16"/>
      <c r="D9" s="17"/>
      <c r="F9" s="19"/>
    </row>
    <row r="10" spans="1:6" s="2" customFormat="1" ht="15" customHeight="1">
      <c r="A10" s="18" t="s">
        <v>92</v>
      </c>
      <c r="B10" s="15">
        <f>SUM(B11:B29)</f>
        <v>168379</v>
      </c>
      <c r="C10" s="16"/>
      <c r="D10" s="17"/>
    </row>
    <row r="11" spans="1:6" s="2" customFormat="1" ht="15" customHeight="1">
      <c r="A11" s="18" t="s">
        <v>93</v>
      </c>
      <c r="B11" s="15">
        <v>4672</v>
      </c>
      <c r="C11" s="16"/>
      <c r="D11" s="17"/>
    </row>
    <row r="12" spans="1:6" s="2" customFormat="1" ht="15" customHeight="1">
      <c r="A12" s="20" t="s">
        <v>94</v>
      </c>
      <c r="B12" s="15">
        <v>12692</v>
      </c>
      <c r="C12" s="16"/>
      <c r="D12" s="17"/>
    </row>
    <row r="13" spans="1:6" s="2" customFormat="1" ht="15" customHeight="1">
      <c r="A13" s="20" t="s">
        <v>95</v>
      </c>
      <c r="B13" s="15">
        <v>42</v>
      </c>
      <c r="C13" s="16"/>
      <c r="D13" s="17"/>
    </row>
    <row r="14" spans="1:6" s="2" customFormat="1" ht="15" customHeight="1">
      <c r="A14" s="20" t="s">
        <v>96</v>
      </c>
      <c r="B14" s="15"/>
      <c r="C14" s="16"/>
      <c r="D14" s="17"/>
    </row>
    <row r="15" spans="1:6" s="2" customFormat="1" ht="15" customHeight="1">
      <c r="A15" s="20" t="s">
        <v>97</v>
      </c>
      <c r="B15" s="15">
        <v>1108</v>
      </c>
      <c r="C15" s="16"/>
      <c r="D15" s="17"/>
    </row>
    <row r="16" spans="1:6" s="2" customFormat="1" ht="15" customHeight="1">
      <c r="A16" s="20" t="s">
        <v>98</v>
      </c>
      <c r="B16" s="15"/>
      <c r="C16" s="16"/>
      <c r="D16" s="17"/>
    </row>
    <row r="17" spans="1:4" s="2" customFormat="1" ht="15" customHeight="1">
      <c r="A17" s="20" t="s">
        <v>99</v>
      </c>
      <c r="B17" s="15"/>
      <c r="C17" s="16"/>
      <c r="D17" s="17"/>
    </row>
    <row r="18" spans="1:4" s="2" customFormat="1" ht="15" customHeight="1">
      <c r="A18" s="20" t="s">
        <v>100</v>
      </c>
      <c r="B18" s="15">
        <v>124</v>
      </c>
      <c r="C18" s="21"/>
      <c r="D18" s="17"/>
    </row>
    <row r="19" spans="1:4" s="2" customFormat="1" ht="15" customHeight="1">
      <c r="A19" s="20" t="s">
        <v>101</v>
      </c>
      <c r="B19" s="15">
        <v>7615</v>
      </c>
      <c r="C19" s="21"/>
      <c r="D19" s="17"/>
    </row>
    <row r="20" spans="1:4" s="2" customFormat="1" ht="15" customHeight="1">
      <c r="A20" s="18" t="s">
        <v>102</v>
      </c>
      <c r="B20" s="15">
        <v>5700</v>
      </c>
      <c r="C20" s="21"/>
      <c r="D20" s="17"/>
    </row>
    <row r="21" spans="1:4" s="2" customFormat="1" ht="15" customHeight="1">
      <c r="A21" s="18" t="s">
        <v>103</v>
      </c>
      <c r="B21" s="15"/>
      <c r="C21" s="21"/>
      <c r="D21" s="17"/>
    </row>
    <row r="22" spans="1:4" s="2" customFormat="1" ht="15" customHeight="1">
      <c r="A22" s="18" t="s">
        <v>104</v>
      </c>
      <c r="B22" s="15"/>
      <c r="C22" s="21"/>
      <c r="D22" s="17"/>
    </row>
    <row r="23" spans="1:4" s="2" customFormat="1" ht="15" customHeight="1">
      <c r="A23" s="18" t="s">
        <v>105</v>
      </c>
      <c r="B23" s="15"/>
      <c r="C23" s="21"/>
      <c r="D23" s="17"/>
    </row>
    <row r="24" spans="1:4" s="2" customFormat="1" ht="15" customHeight="1">
      <c r="A24" s="18" t="s">
        <v>106</v>
      </c>
      <c r="B24" s="15">
        <v>22172</v>
      </c>
      <c r="C24" s="21"/>
      <c r="D24" s="17"/>
    </row>
    <row r="25" spans="1:4" s="2" customFormat="1" ht="15" customHeight="1">
      <c r="A25" s="18" t="s">
        <v>107</v>
      </c>
      <c r="B25" s="15"/>
      <c r="C25" s="21"/>
      <c r="D25" s="17"/>
    </row>
    <row r="26" spans="1:4" s="2" customFormat="1" ht="15" customHeight="1">
      <c r="A26" s="18" t="s">
        <v>108</v>
      </c>
      <c r="B26" s="15"/>
      <c r="C26" s="21"/>
      <c r="D26" s="17"/>
    </row>
    <row r="27" spans="1:4" s="2" customFormat="1" ht="15" customHeight="1">
      <c r="A27" s="18" t="s">
        <v>109</v>
      </c>
      <c r="B27" s="15">
        <v>982</v>
      </c>
      <c r="C27" s="21"/>
      <c r="D27" s="17"/>
    </row>
    <row r="28" spans="1:4" s="2" customFormat="1" ht="15" customHeight="1">
      <c r="A28" s="18" t="s">
        <v>110</v>
      </c>
      <c r="B28" s="15"/>
      <c r="C28" s="21"/>
      <c r="D28" s="17"/>
    </row>
    <row r="29" spans="1:4" s="2" customFormat="1" ht="15" customHeight="1">
      <c r="A29" s="18" t="s">
        <v>111</v>
      </c>
      <c r="B29" s="15">
        <v>113272</v>
      </c>
      <c r="C29" s="21"/>
      <c r="D29" s="17"/>
    </row>
    <row r="30" spans="1:4" s="2" customFormat="1" ht="15" customHeight="1">
      <c r="A30" s="18" t="s">
        <v>112</v>
      </c>
      <c r="B30" s="15">
        <v>12000</v>
      </c>
      <c r="C30" s="21"/>
      <c r="D30" s="17"/>
    </row>
    <row r="31" spans="1:4" s="2" customFormat="1" ht="15" customHeight="1">
      <c r="A31" s="18"/>
      <c r="B31" s="15"/>
      <c r="C31" s="21"/>
      <c r="D31" s="17"/>
    </row>
    <row r="32" spans="1:4" s="2" customFormat="1" ht="15" customHeight="1">
      <c r="A32" s="18" t="s">
        <v>113</v>
      </c>
      <c r="B32" s="15">
        <v>67503</v>
      </c>
      <c r="C32" s="21" t="s">
        <v>114</v>
      </c>
      <c r="D32" s="17">
        <f>D33+D34+D35</f>
        <v>0</v>
      </c>
    </row>
    <row r="33" spans="1:6" s="2" customFormat="1" ht="15" customHeight="1">
      <c r="A33" s="18" t="s">
        <v>134</v>
      </c>
      <c r="B33" s="15">
        <v>14800</v>
      </c>
      <c r="C33" s="21" t="s">
        <v>116</v>
      </c>
      <c r="D33" s="17"/>
    </row>
    <row r="34" spans="1:6" s="2" customFormat="1" ht="15" customHeight="1">
      <c r="A34" s="18" t="s">
        <v>135</v>
      </c>
      <c r="B34" s="15">
        <v>56000</v>
      </c>
      <c r="C34" s="21" t="s">
        <v>118</v>
      </c>
      <c r="D34" s="17"/>
    </row>
    <row r="35" spans="1:6" s="2" customFormat="1" ht="15" customHeight="1">
      <c r="A35" s="18" t="s">
        <v>136</v>
      </c>
      <c r="B35" s="15">
        <v>100000</v>
      </c>
      <c r="C35" s="21" t="s">
        <v>120</v>
      </c>
      <c r="D35" s="17"/>
    </row>
    <row r="36" spans="1:6" s="2" customFormat="1" ht="15" customHeight="1">
      <c r="A36" s="18" t="s">
        <v>115</v>
      </c>
      <c r="B36" s="15">
        <f>SUM(B37:B40)</f>
        <v>24495</v>
      </c>
      <c r="C36" s="21" t="s">
        <v>122</v>
      </c>
      <c r="D36" s="17">
        <v>5958</v>
      </c>
    </row>
    <row r="37" spans="1:6" s="2" customFormat="1" ht="15" customHeight="1">
      <c r="A37" s="18" t="s">
        <v>117</v>
      </c>
      <c r="B37" s="15">
        <v>23400</v>
      </c>
      <c r="C37" s="21" t="s">
        <v>124</v>
      </c>
      <c r="D37" s="17"/>
    </row>
    <row r="38" spans="1:6" s="2" customFormat="1" ht="15" customHeight="1">
      <c r="A38" s="18" t="s">
        <v>119</v>
      </c>
      <c r="B38" s="15">
        <v>700</v>
      </c>
      <c r="C38" s="21" t="s">
        <v>126</v>
      </c>
      <c r="D38" s="17"/>
    </row>
    <row r="39" spans="1:6" s="2" customFormat="1" ht="15" customHeight="1">
      <c r="A39" s="18" t="s">
        <v>121</v>
      </c>
      <c r="B39" s="15">
        <v>395</v>
      </c>
      <c r="C39" s="21" t="s">
        <v>128</v>
      </c>
      <c r="D39" s="17"/>
    </row>
    <row r="40" spans="1:6" s="2" customFormat="1" ht="15" customHeight="1">
      <c r="A40" s="18" t="s">
        <v>123</v>
      </c>
      <c r="B40" s="15"/>
      <c r="C40" s="21"/>
      <c r="D40" s="17"/>
    </row>
    <row r="41" spans="1:6" s="2" customFormat="1" ht="15" customHeight="1">
      <c r="A41" s="18" t="s">
        <v>125</v>
      </c>
      <c r="B41" s="15"/>
      <c r="C41" s="21"/>
      <c r="D41" s="17"/>
    </row>
    <row r="42" spans="1:6" s="2" customFormat="1" ht="15" customHeight="1">
      <c r="A42" s="16" t="s">
        <v>127</v>
      </c>
      <c r="B42" s="15"/>
      <c r="C42" s="21"/>
      <c r="D42" s="17"/>
    </row>
    <row r="43" spans="1:6" s="2" customFormat="1" ht="15" customHeight="1">
      <c r="A43" s="16" t="s">
        <v>129</v>
      </c>
      <c r="B43" s="15"/>
      <c r="C43" s="21"/>
      <c r="D43" s="17"/>
    </row>
    <row r="44" spans="1:6" s="2" customFormat="1" ht="15" customHeight="1">
      <c r="A44" s="22"/>
      <c r="B44" s="23"/>
      <c r="C44" s="21"/>
      <c r="D44" s="24"/>
    </row>
    <row r="45" spans="1:6" s="2" customFormat="1" ht="15" customHeight="1">
      <c r="A45" s="25" t="s">
        <v>137</v>
      </c>
      <c r="B45" s="26">
        <f>B4+B5+B32+B33+B34+B35+B36+B42</f>
        <v>476829</v>
      </c>
      <c r="C45" s="25" t="s">
        <v>138</v>
      </c>
      <c r="D45" s="27">
        <f>D4+D5+D8+D32+D36+D37+D38</f>
        <v>476829</v>
      </c>
      <c r="E45" s="28"/>
    </row>
    <row r="48" spans="1:6">
      <c r="E48" s="29"/>
      <c r="F48" s="29"/>
    </row>
  </sheetData>
  <mergeCells count="1">
    <mergeCell ref="A1:D1"/>
  </mergeCells>
  <phoneticPr fontId="18" type="noConversion"/>
  <pageMargins left="0.78680555555555598" right="0.78680555555555598" top="0.78680555555555598" bottom="0.78680555555555598" header="0.31458333333333299" footer="0.59027777777777801"/>
  <pageSetup paperSize="9" orientation="portrait" verticalDpi="300"/>
  <headerFooter>
    <oddFooter>&amp;C-14-</oddFooter>
  </headerFooter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D183"/>
  <sheetViews>
    <sheetView showGridLines="0" showZeros="0" workbookViewId="0">
      <selection activeCell="A2" sqref="A2:D2"/>
    </sheetView>
  </sheetViews>
  <sheetFormatPr defaultColWidth="9" defaultRowHeight="15.6"/>
  <cols>
    <col min="1" max="1" width="40" style="95" customWidth="1"/>
    <col min="2" max="2" width="14.69921875" style="95" customWidth="1"/>
    <col min="3" max="4" width="13.8984375" style="95" customWidth="1"/>
    <col min="5" max="16384" width="9" style="95"/>
  </cols>
  <sheetData>
    <row r="1" spans="1:4" ht="26.25" customHeight="1">
      <c r="A1" s="193" t="s">
        <v>1309</v>
      </c>
      <c r="B1" s="193"/>
      <c r="C1" s="193"/>
      <c r="D1" s="193"/>
    </row>
    <row r="2" spans="1:4" ht="26.25" customHeight="1">
      <c r="A2" s="194" t="s">
        <v>157</v>
      </c>
      <c r="B2" s="194"/>
      <c r="C2" s="194"/>
      <c r="D2" s="194"/>
    </row>
    <row r="3" spans="1:4" ht="55.5" customHeight="1">
      <c r="A3" s="96" t="s">
        <v>158</v>
      </c>
      <c r="B3" s="97" t="s">
        <v>159</v>
      </c>
      <c r="C3" s="98" t="s">
        <v>160</v>
      </c>
      <c r="D3" s="99" t="s">
        <v>161</v>
      </c>
    </row>
    <row r="4" spans="1:4" ht="25.5" customHeight="1">
      <c r="A4" s="100" t="s">
        <v>162</v>
      </c>
      <c r="B4" s="101">
        <f>SUM(B5:B6)</f>
        <v>17593</v>
      </c>
      <c r="C4" s="102">
        <f>SUM(C5:C6)</f>
        <v>48793</v>
      </c>
      <c r="D4" s="103">
        <f>IF(B4=0,0,(C4/B4-1)*100)</f>
        <v>177.3</v>
      </c>
    </row>
    <row r="5" spans="1:4" ht="25.5" customHeight="1">
      <c r="A5" s="104" t="s">
        <v>163</v>
      </c>
      <c r="B5" s="105">
        <v>11774</v>
      </c>
      <c r="C5" s="106">
        <v>42974</v>
      </c>
      <c r="D5" s="103">
        <f t="shared" ref="D5:D24" si="0">IF(B5=0,0,(C5/B5-1)*100)</f>
        <v>265</v>
      </c>
    </row>
    <row r="6" spans="1:4" ht="25.5" customHeight="1">
      <c r="A6" s="104" t="s">
        <v>164</v>
      </c>
      <c r="B6" s="105">
        <v>5819</v>
      </c>
      <c r="C6" s="106">
        <v>5819</v>
      </c>
      <c r="D6" s="103">
        <f t="shared" si="0"/>
        <v>0</v>
      </c>
    </row>
    <row r="7" spans="1:4" ht="25.5" customHeight="1">
      <c r="A7" s="107" t="s">
        <v>165</v>
      </c>
      <c r="B7" s="108">
        <f>SUM(B8:B23)</f>
        <v>408257</v>
      </c>
      <c r="C7" s="106">
        <f>SUM(C8:C23)</f>
        <v>347516</v>
      </c>
      <c r="D7" s="103">
        <f t="shared" si="0"/>
        <v>-14.9</v>
      </c>
    </row>
    <row r="8" spans="1:4" ht="25.5" customHeight="1">
      <c r="A8" s="104" t="s">
        <v>166</v>
      </c>
      <c r="B8" s="108">
        <v>15623</v>
      </c>
      <c r="C8" s="106">
        <v>15623</v>
      </c>
      <c r="D8" s="103">
        <f t="shared" si="0"/>
        <v>0</v>
      </c>
    </row>
    <row r="9" spans="1:4" ht="25.5" customHeight="1">
      <c r="A9" s="109" t="s">
        <v>167</v>
      </c>
      <c r="B9" s="110">
        <v>76393</v>
      </c>
      <c r="C9" s="110">
        <v>80218</v>
      </c>
      <c r="D9" s="103">
        <f t="shared" si="0"/>
        <v>5</v>
      </c>
    </row>
    <row r="10" spans="1:4" ht="25.5" customHeight="1">
      <c r="A10" s="109" t="s">
        <v>168</v>
      </c>
      <c r="B10" s="110">
        <v>15179</v>
      </c>
      <c r="C10" s="110">
        <v>14497</v>
      </c>
      <c r="D10" s="103">
        <f t="shared" si="0"/>
        <v>-4.5</v>
      </c>
    </row>
    <row r="11" spans="1:4" ht="25.5" customHeight="1">
      <c r="A11" s="109" t="s">
        <v>169</v>
      </c>
      <c r="B11" s="110">
        <v>49374</v>
      </c>
      <c r="C11" s="110">
        <v>55780</v>
      </c>
      <c r="D11" s="103">
        <f t="shared" si="0"/>
        <v>13</v>
      </c>
    </row>
    <row r="12" spans="1:4" ht="25.5" customHeight="1">
      <c r="A12" s="109" t="s">
        <v>170</v>
      </c>
      <c r="B12" s="110">
        <v>2966</v>
      </c>
      <c r="C12" s="110">
        <v>2895</v>
      </c>
      <c r="D12" s="103">
        <f t="shared" si="0"/>
        <v>-2.4</v>
      </c>
    </row>
    <row r="13" spans="1:4" ht="25.5" customHeight="1">
      <c r="A13" s="109" t="s">
        <v>171</v>
      </c>
      <c r="B13" s="110"/>
      <c r="C13" s="110"/>
      <c r="D13" s="103">
        <f t="shared" si="0"/>
        <v>0</v>
      </c>
    </row>
    <row r="14" spans="1:4" ht="25.5" customHeight="1">
      <c r="A14" s="109" t="s">
        <v>172</v>
      </c>
      <c r="B14" s="110">
        <v>31</v>
      </c>
      <c r="C14" s="110">
        <v>31</v>
      </c>
      <c r="D14" s="103">
        <f t="shared" si="0"/>
        <v>0</v>
      </c>
    </row>
    <row r="15" spans="1:4" ht="25.5" customHeight="1">
      <c r="A15" s="109" t="s">
        <v>173</v>
      </c>
      <c r="B15" s="110"/>
      <c r="C15" s="110"/>
      <c r="D15" s="103">
        <f t="shared" si="0"/>
        <v>0</v>
      </c>
    </row>
    <row r="16" spans="1:4" ht="25.5" customHeight="1">
      <c r="A16" s="111" t="s">
        <v>174</v>
      </c>
      <c r="B16" s="110">
        <v>12593</v>
      </c>
      <c r="C16" s="110">
        <v>12585</v>
      </c>
      <c r="D16" s="103">
        <f t="shared" si="0"/>
        <v>-0.1</v>
      </c>
    </row>
    <row r="17" spans="1:4" ht="25.5" customHeight="1">
      <c r="A17" s="111" t="s">
        <v>175</v>
      </c>
      <c r="B17" s="110">
        <v>66057</v>
      </c>
      <c r="C17" s="110"/>
      <c r="D17" s="103">
        <f t="shared" si="0"/>
        <v>-100</v>
      </c>
    </row>
    <row r="18" spans="1:4" ht="25.5" customHeight="1">
      <c r="A18" s="111" t="s">
        <v>176</v>
      </c>
      <c r="B18" s="110">
        <v>23035</v>
      </c>
      <c r="C18" s="110">
        <v>22514</v>
      </c>
      <c r="D18" s="103">
        <f t="shared" si="0"/>
        <v>-2.2999999999999998</v>
      </c>
    </row>
    <row r="19" spans="1:4" ht="25.5" customHeight="1">
      <c r="A19" s="111" t="s">
        <v>177</v>
      </c>
      <c r="B19" s="110">
        <v>505</v>
      </c>
      <c r="C19" s="110">
        <v>455</v>
      </c>
      <c r="D19" s="103">
        <f t="shared" si="0"/>
        <v>-9.9</v>
      </c>
    </row>
    <row r="20" spans="1:4" ht="25.5" customHeight="1">
      <c r="A20" s="111" t="s">
        <v>178</v>
      </c>
      <c r="B20" s="110">
        <v>13149</v>
      </c>
      <c r="C20" s="110">
        <v>9530</v>
      </c>
      <c r="D20" s="103">
        <f t="shared" si="0"/>
        <v>-27.5</v>
      </c>
    </row>
    <row r="21" spans="1:4" ht="25.5" customHeight="1">
      <c r="A21" s="111" t="s">
        <v>179</v>
      </c>
      <c r="B21" s="110">
        <v>5711</v>
      </c>
      <c r="C21" s="110">
        <v>5711</v>
      </c>
      <c r="D21" s="103">
        <f t="shared" si="0"/>
        <v>0</v>
      </c>
    </row>
    <row r="22" spans="1:4" ht="25.5" customHeight="1">
      <c r="A22" s="109" t="s">
        <v>180</v>
      </c>
      <c r="B22" s="110">
        <v>118882</v>
      </c>
      <c r="C22" s="112">
        <v>118918</v>
      </c>
      <c r="D22" s="103">
        <f t="shared" si="0"/>
        <v>0</v>
      </c>
    </row>
    <row r="23" spans="1:4" ht="25.5" customHeight="1">
      <c r="A23" s="109" t="s">
        <v>181</v>
      </c>
      <c r="B23" s="112">
        <v>8759</v>
      </c>
      <c r="C23" s="112">
        <v>8759</v>
      </c>
      <c r="D23" s="103">
        <f t="shared" si="0"/>
        <v>0</v>
      </c>
    </row>
    <row r="24" spans="1:4" ht="25.5" customHeight="1">
      <c r="A24" s="113" t="s">
        <v>182</v>
      </c>
      <c r="B24" s="114">
        <v>472224</v>
      </c>
      <c r="C24" s="112">
        <v>544931</v>
      </c>
      <c r="D24" s="103">
        <f t="shared" si="0"/>
        <v>15.4</v>
      </c>
    </row>
    <row r="25" spans="1:4" ht="25.5" customHeight="1">
      <c r="A25" s="113"/>
      <c r="B25" s="115"/>
      <c r="C25" s="112"/>
      <c r="D25" s="103"/>
    </row>
    <row r="26" spans="1:4" ht="25.5" customHeight="1">
      <c r="A26" s="104"/>
      <c r="B26" s="116"/>
      <c r="C26" s="112"/>
      <c r="D26" s="103"/>
    </row>
    <row r="27" spans="1:4" ht="25.5" customHeight="1">
      <c r="A27" s="117" t="s">
        <v>183</v>
      </c>
      <c r="B27" s="118">
        <f>SUM(B4,B7,B24)</f>
        <v>898074</v>
      </c>
      <c r="C27" s="118">
        <f>SUM(C4,C7,C24)</f>
        <v>941240</v>
      </c>
      <c r="D27" s="119">
        <f>IF(B27=0,0,(C27/B27-1)*100)</f>
        <v>4.8</v>
      </c>
    </row>
    <row r="28" spans="1:4" ht="36.75" customHeight="1"/>
    <row r="29" spans="1:4">
      <c r="C29" s="120"/>
    </row>
    <row r="171" spans="1:1">
      <c r="A171" s="121"/>
    </row>
    <row r="172" spans="1:1">
      <c r="A172" s="121"/>
    </row>
    <row r="173" spans="1:1">
      <c r="A173" s="121"/>
    </row>
    <row r="174" spans="1:1">
      <c r="A174" s="121"/>
    </row>
    <row r="175" spans="1:1">
      <c r="A175" s="121"/>
    </row>
    <row r="176" spans="1:1">
      <c r="A176" s="121"/>
    </row>
    <row r="177" spans="1:1">
      <c r="A177" s="121"/>
    </row>
    <row r="178" spans="1:1">
      <c r="A178" s="121"/>
    </row>
    <row r="179" spans="1:1">
      <c r="A179" s="121"/>
    </row>
    <row r="180" spans="1:1">
      <c r="A180" s="121"/>
    </row>
    <row r="181" spans="1:1">
      <c r="A181" s="121"/>
    </row>
    <row r="182" spans="1:1">
      <c r="A182" s="121"/>
    </row>
    <row r="183" spans="1:1">
      <c r="A183" s="121"/>
    </row>
  </sheetData>
  <mergeCells count="2">
    <mergeCell ref="A1:D1"/>
    <mergeCell ref="A2:D2"/>
  </mergeCells>
  <phoneticPr fontId="18" type="noConversion"/>
  <printOptions horizontalCentered="1"/>
  <pageMargins left="0.47244094488188981" right="0.47244094488188981" top="0.78740157480314965" bottom="0.59055118110236227" header="0.70866141732283472" footer="0.39370078740157483"/>
  <pageSetup paperSize="9" orientation="portrait" r:id="rId1"/>
  <headerFooter alignWithMargins="0"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E185"/>
  <sheetViews>
    <sheetView showGridLines="0" showZeros="0" zoomScaleNormal="100" workbookViewId="0">
      <selection activeCell="D8" sqref="D8"/>
    </sheetView>
  </sheetViews>
  <sheetFormatPr defaultColWidth="9" defaultRowHeight="15.6"/>
  <cols>
    <col min="1" max="1" width="38.59765625" style="95" customWidth="1"/>
    <col min="2" max="2" width="12.59765625" style="141" customWidth="1"/>
    <col min="3" max="4" width="12.59765625" style="95" customWidth="1"/>
    <col min="5" max="5" width="28.59765625" style="95" customWidth="1"/>
    <col min="6" max="16384" width="9" style="95"/>
  </cols>
  <sheetData>
    <row r="1" spans="1:5" ht="26.25" customHeight="1">
      <c r="A1" s="193" t="s">
        <v>1310</v>
      </c>
      <c r="B1" s="193"/>
      <c r="C1" s="193"/>
      <c r="D1" s="193"/>
      <c r="E1" s="122"/>
    </row>
    <row r="2" spans="1:5" ht="26.25" customHeight="1">
      <c r="A2" s="195" t="s">
        <v>184</v>
      </c>
      <c r="B2" s="195"/>
      <c r="C2" s="195"/>
      <c r="D2" s="195"/>
      <c r="E2" s="123"/>
    </row>
    <row r="3" spans="1:5" ht="55.5" customHeight="1">
      <c r="A3" s="96" t="s">
        <v>185</v>
      </c>
      <c r="B3" s="98" t="s">
        <v>186</v>
      </c>
      <c r="C3" s="99" t="s">
        <v>1312</v>
      </c>
      <c r="D3" s="99" t="s">
        <v>187</v>
      </c>
      <c r="E3" s="124"/>
    </row>
    <row r="4" spans="1:5" ht="21" customHeight="1">
      <c r="A4" s="125" t="s">
        <v>188</v>
      </c>
      <c r="B4" s="101">
        <f>SUM(B5:B13)</f>
        <v>124178</v>
      </c>
      <c r="C4" s="101">
        <f>SUM(C5:C13)</f>
        <v>154500</v>
      </c>
      <c r="D4" s="126">
        <f>IF(B4=0,0,(C4/B4-1)*100)</f>
        <v>24.4</v>
      </c>
      <c r="E4" s="127"/>
    </row>
    <row r="5" spans="1:5" ht="21" customHeight="1">
      <c r="A5" s="128" t="s">
        <v>189</v>
      </c>
      <c r="B5" s="129">
        <v>43533</v>
      </c>
      <c r="C5" s="129">
        <v>66000</v>
      </c>
      <c r="D5" s="103">
        <f t="shared" ref="D5:D68" si="0">IF(B5=0,0,(C5/B5-1)*100)</f>
        <v>51.6</v>
      </c>
      <c r="E5" s="127"/>
    </row>
    <row r="6" spans="1:5" ht="21" customHeight="1">
      <c r="A6" s="128" t="s">
        <v>190</v>
      </c>
      <c r="B6" s="129">
        <v>25041</v>
      </c>
      <c r="C6" s="129">
        <v>30000</v>
      </c>
      <c r="D6" s="103">
        <f t="shared" si="0"/>
        <v>19.8</v>
      </c>
      <c r="E6" s="127"/>
    </row>
    <row r="7" spans="1:5" ht="21" customHeight="1">
      <c r="A7" s="128" t="s">
        <v>191</v>
      </c>
      <c r="B7" s="129">
        <v>2655</v>
      </c>
      <c r="C7" s="129">
        <v>3000</v>
      </c>
      <c r="D7" s="103">
        <f t="shared" si="0"/>
        <v>13</v>
      </c>
      <c r="E7" s="127"/>
    </row>
    <row r="8" spans="1:5" ht="21" customHeight="1">
      <c r="A8" s="128" t="s">
        <v>192</v>
      </c>
      <c r="B8" s="129">
        <v>35532</v>
      </c>
      <c r="C8" s="129">
        <v>37000</v>
      </c>
      <c r="D8" s="103">
        <f t="shared" si="0"/>
        <v>4.0999999999999996</v>
      </c>
      <c r="E8" s="127"/>
    </row>
    <row r="9" spans="1:5" ht="21" customHeight="1">
      <c r="A9" s="128" t="s">
        <v>193</v>
      </c>
      <c r="B9" s="129">
        <v>8960</v>
      </c>
      <c r="C9" s="129">
        <v>9000</v>
      </c>
      <c r="D9" s="103">
        <f t="shared" si="0"/>
        <v>0.4</v>
      </c>
      <c r="E9" s="127"/>
    </row>
    <row r="10" spans="1:5" ht="21" customHeight="1">
      <c r="A10" s="128" t="s">
        <v>194</v>
      </c>
      <c r="B10" s="129">
        <v>426</v>
      </c>
      <c r="C10" s="129">
        <v>500</v>
      </c>
      <c r="D10" s="103">
        <f t="shared" si="0"/>
        <v>17.399999999999999</v>
      </c>
      <c r="E10" s="127"/>
    </row>
    <row r="11" spans="1:5" ht="21" customHeight="1">
      <c r="A11" s="128" t="s">
        <v>195</v>
      </c>
      <c r="B11" s="129">
        <v>8031</v>
      </c>
      <c r="C11" s="129">
        <v>9000</v>
      </c>
      <c r="D11" s="103">
        <f t="shared" si="0"/>
        <v>12.1</v>
      </c>
      <c r="E11" s="127"/>
    </row>
    <row r="12" spans="1:5" ht="21" customHeight="1">
      <c r="A12" s="128" t="s">
        <v>196</v>
      </c>
      <c r="B12" s="129"/>
      <c r="C12" s="129"/>
      <c r="D12" s="103">
        <f t="shared" si="0"/>
        <v>0</v>
      </c>
      <c r="E12" s="127"/>
    </row>
    <row r="13" spans="1:5" ht="21" customHeight="1">
      <c r="A13" s="128" t="s">
        <v>197</v>
      </c>
      <c r="B13" s="129"/>
      <c r="C13" s="129"/>
      <c r="D13" s="103">
        <f t="shared" si="0"/>
        <v>0</v>
      </c>
      <c r="E13" s="127"/>
    </row>
    <row r="14" spans="1:5" ht="21" customHeight="1">
      <c r="A14" s="109" t="s">
        <v>198</v>
      </c>
      <c r="B14" s="129">
        <f>SUM(B15:B41)</f>
        <v>96467</v>
      </c>
      <c r="C14" s="129">
        <f>SUM(C15:C41)</f>
        <v>113220</v>
      </c>
      <c r="D14" s="103">
        <f t="shared" si="0"/>
        <v>17.399999999999999</v>
      </c>
      <c r="E14" s="127"/>
    </row>
    <row r="15" spans="1:5" ht="21" customHeight="1">
      <c r="A15" s="128" t="s">
        <v>199</v>
      </c>
      <c r="B15" s="129">
        <v>14308</v>
      </c>
      <c r="C15" s="129">
        <v>16000</v>
      </c>
      <c r="D15" s="103">
        <f t="shared" si="0"/>
        <v>11.8</v>
      </c>
      <c r="E15" s="127"/>
    </row>
    <row r="16" spans="1:5" ht="21" customHeight="1">
      <c r="A16" s="128" t="s">
        <v>200</v>
      </c>
      <c r="B16" s="129">
        <v>252</v>
      </c>
      <c r="C16" s="129">
        <v>350</v>
      </c>
      <c r="D16" s="103">
        <f t="shared" si="0"/>
        <v>38.9</v>
      </c>
      <c r="E16" s="127"/>
    </row>
    <row r="17" spans="1:5" ht="21" customHeight="1">
      <c r="A17" s="128" t="s">
        <v>201</v>
      </c>
      <c r="B17" s="129"/>
      <c r="C17" s="129"/>
      <c r="D17" s="103">
        <f t="shared" si="0"/>
        <v>0</v>
      </c>
      <c r="E17" s="127"/>
    </row>
    <row r="18" spans="1:5" ht="21" customHeight="1">
      <c r="A18" s="128" t="s">
        <v>202</v>
      </c>
      <c r="B18" s="129"/>
      <c r="C18" s="129"/>
      <c r="D18" s="103">
        <f t="shared" si="0"/>
        <v>0</v>
      </c>
      <c r="E18" s="127"/>
    </row>
    <row r="19" spans="1:5" ht="21" customHeight="1">
      <c r="A19" s="128" t="s">
        <v>203</v>
      </c>
      <c r="B19" s="129">
        <v>698</v>
      </c>
      <c r="C19" s="129">
        <v>800</v>
      </c>
      <c r="D19" s="103">
        <f t="shared" si="0"/>
        <v>14.6</v>
      </c>
      <c r="E19" s="127"/>
    </row>
    <row r="20" spans="1:5" ht="21" customHeight="1">
      <c r="A20" s="128" t="s">
        <v>204</v>
      </c>
      <c r="B20" s="129"/>
      <c r="C20" s="129"/>
      <c r="D20" s="103">
        <f t="shared" si="0"/>
        <v>0</v>
      </c>
      <c r="E20" s="127"/>
    </row>
    <row r="21" spans="1:5" ht="21" customHeight="1">
      <c r="A21" s="130" t="s">
        <v>205</v>
      </c>
      <c r="B21" s="129">
        <v>301</v>
      </c>
      <c r="C21" s="129">
        <v>400</v>
      </c>
      <c r="D21" s="103">
        <f t="shared" si="0"/>
        <v>32.9</v>
      </c>
      <c r="E21" s="127"/>
    </row>
    <row r="22" spans="1:5" ht="21" customHeight="1">
      <c r="A22" s="128" t="s">
        <v>206</v>
      </c>
      <c r="B22" s="129">
        <v>2994</v>
      </c>
      <c r="C22" s="129">
        <v>4000</v>
      </c>
      <c r="D22" s="103">
        <f t="shared" si="0"/>
        <v>33.6</v>
      </c>
      <c r="E22" s="127"/>
    </row>
    <row r="23" spans="1:5" ht="21" customHeight="1">
      <c r="A23" s="128" t="s">
        <v>207</v>
      </c>
      <c r="B23" s="129">
        <v>289</v>
      </c>
      <c r="C23" s="129">
        <v>400</v>
      </c>
      <c r="D23" s="103">
        <f t="shared" si="0"/>
        <v>38.4</v>
      </c>
      <c r="E23" s="127"/>
    </row>
    <row r="24" spans="1:5" ht="21" customHeight="1">
      <c r="A24" s="128" t="s">
        <v>208</v>
      </c>
      <c r="B24" s="129">
        <v>4953</v>
      </c>
      <c r="C24" s="129">
        <v>6000</v>
      </c>
      <c r="D24" s="103">
        <f t="shared" si="0"/>
        <v>21.1</v>
      </c>
      <c r="E24" s="127"/>
    </row>
    <row r="25" spans="1:5" ht="21" customHeight="1">
      <c r="A25" s="128" t="s">
        <v>209</v>
      </c>
      <c r="B25" s="129"/>
      <c r="C25" s="129"/>
      <c r="D25" s="103">
        <f t="shared" si="0"/>
        <v>0</v>
      </c>
      <c r="E25" s="127"/>
    </row>
    <row r="26" spans="1:5" ht="21" customHeight="1">
      <c r="A26" s="128" t="s">
        <v>210</v>
      </c>
      <c r="B26" s="129">
        <v>416</v>
      </c>
      <c r="C26" s="129">
        <v>670</v>
      </c>
      <c r="D26" s="103">
        <f t="shared" si="0"/>
        <v>61.1</v>
      </c>
      <c r="E26" s="127"/>
    </row>
    <row r="27" spans="1:5" ht="21" customHeight="1">
      <c r="A27" s="128" t="s">
        <v>211</v>
      </c>
      <c r="B27" s="129"/>
      <c r="C27" s="129"/>
      <c r="D27" s="103">
        <f t="shared" si="0"/>
        <v>0</v>
      </c>
      <c r="E27" s="131"/>
    </row>
    <row r="28" spans="1:5" ht="21" customHeight="1">
      <c r="A28" s="128" t="s">
        <v>212</v>
      </c>
      <c r="B28" s="129">
        <v>146</v>
      </c>
      <c r="C28" s="129"/>
      <c r="D28" s="103">
        <f t="shared" si="0"/>
        <v>-100</v>
      </c>
      <c r="E28" s="131"/>
    </row>
    <row r="29" spans="1:5" ht="21" customHeight="1">
      <c r="A29" s="128" t="s">
        <v>213</v>
      </c>
      <c r="B29" s="129">
        <v>514</v>
      </c>
      <c r="C29" s="129">
        <v>800</v>
      </c>
      <c r="D29" s="103">
        <f t="shared" si="0"/>
        <v>55.6</v>
      </c>
      <c r="E29" s="131"/>
    </row>
    <row r="30" spans="1:5" ht="21" customHeight="1">
      <c r="A30" s="128" t="s">
        <v>214</v>
      </c>
      <c r="B30" s="129">
        <v>175</v>
      </c>
      <c r="C30" s="129"/>
      <c r="D30" s="103">
        <f t="shared" si="0"/>
        <v>-100</v>
      </c>
    </row>
    <row r="31" spans="1:5" ht="21" customHeight="1">
      <c r="A31" s="128" t="s">
        <v>215</v>
      </c>
      <c r="B31" s="129"/>
      <c r="C31" s="129"/>
      <c r="D31" s="132">
        <f t="shared" si="0"/>
        <v>0</v>
      </c>
    </row>
    <row r="32" spans="1:5" ht="21" customHeight="1">
      <c r="A32" s="133" t="s">
        <v>216</v>
      </c>
      <c r="B32" s="129"/>
      <c r="C32" s="129"/>
      <c r="D32" s="132">
        <f t="shared" si="0"/>
        <v>0</v>
      </c>
    </row>
    <row r="33" spans="1:4" ht="21" customHeight="1">
      <c r="A33" s="133" t="s">
        <v>217</v>
      </c>
      <c r="B33" s="129"/>
      <c r="C33" s="129"/>
      <c r="D33" s="132">
        <f t="shared" si="0"/>
        <v>0</v>
      </c>
    </row>
    <row r="34" spans="1:4" ht="21" customHeight="1">
      <c r="A34" s="133" t="s">
        <v>218</v>
      </c>
      <c r="B34" s="129"/>
      <c r="C34" s="129"/>
      <c r="D34" s="132">
        <f t="shared" si="0"/>
        <v>0</v>
      </c>
    </row>
    <row r="35" spans="1:4" ht="21" customHeight="1">
      <c r="A35" s="133" t="s">
        <v>219</v>
      </c>
      <c r="B35" s="129"/>
      <c r="C35" s="129"/>
      <c r="D35" s="132">
        <f t="shared" si="0"/>
        <v>0</v>
      </c>
    </row>
    <row r="36" spans="1:4" ht="21" customHeight="1">
      <c r="A36" s="128" t="s">
        <v>220</v>
      </c>
      <c r="B36" s="129">
        <v>575</v>
      </c>
      <c r="C36" s="129">
        <v>700</v>
      </c>
      <c r="D36" s="132">
        <f t="shared" si="0"/>
        <v>21.7</v>
      </c>
    </row>
    <row r="37" spans="1:4" ht="21" customHeight="1">
      <c r="A37" s="128" t="s">
        <v>221</v>
      </c>
      <c r="B37" s="129">
        <v>1576</v>
      </c>
      <c r="C37" s="129">
        <v>1700</v>
      </c>
      <c r="D37" s="132">
        <f t="shared" si="0"/>
        <v>7.9</v>
      </c>
    </row>
    <row r="38" spans="1:4" ht="21" customHeight="1">
      <c r="A38" s="128" t="s">
        <v>222</v>
      </c>
      <c r="B38" s="129">
        <v>1575</v>
      </c>
      <c r="C38" s="129">
        <v>1400</v>
      </c>
      <c r="D38" s="103">
        <f t="shared" si="0"/>
        <v>-11.1</v>
      </c>
    </row>
    <row r="39" spans="1:4" ht="21" customHeight="1">
      <c r="A39" s="128" t="s">
        <v>223</v>
      </c>
      <c r="B39" s="129"/>
      <c r="C39" s="129"/>
      <c r="D39" s="103">
        <f t="shared" si="0"/>
        <v>0</v>
      </c>
    </row>
    <row r="40" spans="1:4" ht="21" customHeight="1">
      <c r="A40" s="128" t="s">
        <v>224</v>
      </c>
      <c r="B40" s="129"/>
      <c r="C40" s="129"/>
      <c r="D40" s="103">
        <f t="shared" si="0"/>
        <v>0</v>
      </c>
    </row>
    <row r="41" spans="1:4" ht="21" customHeight="1">
      <c r="A41" s="128" t="s">
        <v>225</v>
      </c>
      <c r="B41" s="129">
        <v>67695</v>
      </c>
      <c r="C41" s="129">
        <v>80000</v>
      </c>
      <c r="D41" s="103">
        <f t="shared" si="0"/>
        <v>18.2</v>
      </c>
    </row>
    <row r="42" spans="1:4" ht="21" customHeight="1">
      <c r="A42" s="109" t="s">
        <v>226</v>
      </c>
      <c r="B42" s="129">
        <f>SUM(B43:B55)</f>
        <v>19829</v>
      </c>
      <c r="C42" s="129">
        <f>SUM(C43:C55)</f>
        <v>32873</v>
      </c>
      <c r="D42" s="103">
        <f t="shared" si="0"/>
        <v>65.8</v>
      </c>
    </row>
    <row r="43" spans="1:4" ht="21" customHeight="1">
      <c r="A43" s="128" t="s">
        <v>227</v>
      </c>
      <c r="B43" s="129">
        <v>236</v>
      </c>
      <c r="C43" s="129">
        <v>600</v>
      </c>
      <c r="D43" s="103">
        <f t="shared" si="0"/>
        <v>154.19999999999999</v>
      </c>
    </row>
    <row r="44" spans="1:4" ht="21" customHeight="1">
      <c r="A44" s="128" t="s">
        <v>228</v>
      </c>
      <c r="B44" s="129"/>
      <c r="C44" s="129"/>
      <c r="D44" s="103">
        <f t="shared" si="0"/>
        <v>0</v>
      </c>
    </row>
    <row r="45" spans="1:4" ht="21" customHeight="1">
      <c r="A45" s="128" t="s">
        <v>229</v>
      </c>
      <c r="B45" s="129"/>
      <c r="C45" s="129"/>
      <c r="D45" s="103">
        <f t="shared" si="0"/>
        <v>0</v>
      </c>
    </row>
    <row r="46" spans="1:4" ht="21" customHeight="1">
      <c r="A46" s="128" t="s">
        <v>230</v>
      </c>
      <c r="B46" s="129">
        <v>116</v>
      </c>
      <c r="C46" s="129">
        <v>300</v>
      </c>
      <c r="D46" s="103">
        <f t="shared" si="0"/>
        <v>158.6</v>
      </c>
    </row>
    <row r="47" spans="1:4" ht="21" customHeight="1">
      <c r="A47" s="128" t="s">
        <v>231</v>
      </c>
      <c r="B47" s="129"/>
      <c r="C47" s="129"/>
      <c r="D47" s="103">
        <f t="shared" si="0"/>
        <v>0</v>
      </c>
    </row>
    <row r="48" spans="1:4" ht="21" customHeight="1">
      <c r="A48" s="128" t="s">
        <v>232</v>
      </c>
      <c r="B48" s="129">
        <v>103</v>
      </c>
      <c r="C48" s="129">
        <v>200</v>
      </c>
      <c r="D48" s="103">
        <f t="shared" si="0"/>
        <v>94.2</v>
      </c>
    </row>
    <row r="49" spans="1:4" ht="21" customHeight="1">
      <c r="A49" s="128" t="s">
        <v>233</v>
      </c>
      <c r="B49" s="129">
        <v>160</v>
      </c>
      <c r="C49" s="129">
        <v>220</v>
      </c>
      <c r="D49" s="103">
        <f t="shared" si="0"/>
        <v>37.5</v>
      </c>
    </row>
    <row r="50" spans="1:4" ht="21" customHeight="1">
      <c r="A50" s="128" t="s">
        <v>234</v>
      </c>
      <c r="B50" s="129">
        <v>223</v>
      </c>
      <c r="C50" s="129">
        <v>400</v>
      </c>
      <c r="D50" s="103">
        <f t="shared" si="0"/>
        <v>79.400000000000006</v>
      </c>
    </row>
    <row r="51" spans="1:4" ht="21" customHeight="1">
      <c r="A51" s="128" t="s">
        <v>235</v>
      </c>
      <c r="B51" s="129"/>
      <c r="C51" s="129"/>
      <c r="D51" s="103">
        <f t="shared" si="0"/>
        <v>0</v>
      </c>
    </row>
    <row r="52" spans="1:4" ht="21" customHeight="1">
      <c r="A52" s="128" t="s">
        <v>236</v>
      </c>
      <c r="B52" s="129">
        <v>6933</v>
      </c>
      <c r="C52" s="129">
        <v>8000</v>
      </c>
      <c r="D52" s="103">
        <f t="shared" si="0"/>
        <v>15.4</v>
      </c>
    </row>
    <row r="53" spans="1:4" ht="21" customHeight="1">
      <c r="A53" s="128" t="s">
        <v>237</v>
      </c>
      <c r="B53" s="129"/>
      <c r="C53" s="129"/>
      <c r="D53" s="103">
        <f t="shared" si="0"/>
        <v>0</v>
      </c>
    </row>
    <row r="54" spans="1:4" ht="21" customHeight="1">
      <c r="A54" s="128" t="s">
        <v>238</v>
      </c>
      <c r="B54" s="129"/>
      <c r="C54" s="129"/>
      <c r="D54" s="103">
        <f t="shared" si="0"/>
        <v>0</v>
      </c>
    </row>
    <row r="55" spans="1:4" ht="21" customHeight="1">
      <c r="A55" s="128" t="s">
        <v>239</v>
      </c>
      <c r="B55" s="129">
        <v>12058</v>
      </c>
      <c r="C55" s="129">
        <v>23153</v>
      </c>
      <c r="D55" s="103">
        <f t="shared" si="0"/>
        <v>92</v>
      </c>
    </row>
    <row r="56" spans="1:4" ht="21" customHeight="1">
      <c r="A56" s="109" t="s">
        <v>240</v>
      </c>
      <c r="B56" s="129">
        <f>SUM(B57:B60)</f>
        <v>507</v>
      </c>
      <c r="C56" s="129">
        <f>SUM(C57:C60)</f>
        <v>600</v>
      </c>
      <c r="D56" s="103">
        <f t="shared" si="0"/>
        <v>18.3</v>
      </c>
    </row>
    <row r="57" spans="1:4" ht="21" customHeight="1">
      <c r="A57" s="109" t="s">
        <v>241</v>
      </c>
      <c r="B57" s="129"/>
      <c r="C57" s="129"/>
      <c r="D57" s="103">
        <f t="shared" si="0"/>
        <v>0</v>
      </c>
    </row>
    <row r="58" spans="1:4" ht="21" customHeight="1">
      <c r="A58" s="128" t="s">
        <v>242</v>
      </c>
      <c r="B58" s="129"/>
      <c r="C58" s="129"/>
      <c r="D58" s="103">
        <f t="shared" si="0"/>
        <v>0</v>
      </c>
    </row>
    <row r="59" spans="1:4" ht="21" customHeight="1">
      <c r="A59" s="133" t="s">
        <v>243</v>
      </c>
      <c r="B59" s="129"/>
      <c r="C59" s="129"/>
      <c r="D59" s="132">
        <f t="shared" si="0"/>
        <v>0</v>
      </c>
    </row>
    <row r="60" spans="1:4" ht="21" customHeight="1">
      <c r="A60" s="133" t="s">
        <v>244</v>
      </c>
      <c r="B60" s="129">
        <v>507</v>
      </c>
      <c r="C60" s="129">
        <v>600</v>
      </c>
      <c r="D60" s="132">
        <f t="shared" si="0"/>
        <v>18.3</v>
      </c>
    </row>
    <row r="61" spans="1:4" ht="21" customHeight="1">
      <c r="A61" s="104" t="s">
        <v>245</v>
      </c>
      <c r="B61" s="129">
        <f>B62</f>
        <v>0</v>
      </c>
      <c r="C61" s="129">
        <f>C62</f>
        <v>0</v>
      </c>
      <c r="D61" s="132">
        <f t="shared" si="0"/>
        <v>0</v>
      </c>
    </row>
    <row r="62" spans="1:4" ht="21" customHeight="1">
      <c r="A62" s="133" t="s">
        <v>246</v>
      </c>
      <c r="B62" s="129"/>
      <c r="C62" s="129"/>
      <c r="D62" s="132">
        <f t="shared" si="0"/>
        <v>0</v>
      </c>
    </row>
    <row r="63" spans="1:4" ht="21" customHeight="1">
      <c r="A63" s="104" t="s">
        <v>247</v>
      </c>
      <c r="B63" s="129">
        <f>SUM(B64:B65)</f>
        <v>862</v>
      </c>
      <c r="C63" s="129">
        <f>SUM(C64:C65)</f>
        <v>0</v>
      </c>
      <c r="D63" s="132">
        <f t="shared" si="0"/>
        <v>-100</v>
      </c>
    </row>
    <row r="64" spans="1:4" ht="21" customHeight="1">
      <c r="A64" s="128" t="s">
        <v>248</v>
      </c>
      <c r="B64" s="129">
        <v>862</v>
      </c>
      <c r="C64" s="129"/>
      <c r="D64" s="103">
        <f t="shared" si="0"/>
        <v>-100</v>
      </c>
    </row>
    <row r="65" spans="1:4" ht="21" customHeight="1">
      <c r="A65" s="128" t="s">
        <v>249</v>
      </c>
      <c r="B65" s="129"/>
      <c r="C65" s="129"/>
      <c r="D65" s="103">
        <f t="shared" si="0"/>
        <v>0</v>
      </c>
    </row>
    <row r="66" spans="1:4" ht="21" customHeight="1">
      <c r="A66" s="134" t="s">
        <v>250</v>
      </c>
      <c r="B66" s="116">
        <f>SUM(B67:B68)</f>
        <v>2900</v>
      </c>
      <c r="C66" s="116">
        <v>5958</v>
      </c>
      <c r="D66" s="103">
        <f t="shared" si="0"/>
        <v>105.4</v>
      </c>
    </row>
    <row r="67" spans="1:4" ht="21" customHeight="1">
      <c r="A67" s="134" t="s">
        <v>251</v>
      </c>
      <c r="B67" s="129">
        <v>2900</v>
      </c>
      <c r="C67" s="129">
        <v>5958</v>
      </c>
      <c r="D67" s="103">
        <f t="shared" si="0"/>
        <v>105.4</v>
      </c>
    </row>
    <row r="68" spans="1:4" ht="21" customHeight="1">
      <c r="A68" s="134" t="s">
        <v>252</v>
      </c>
      <c r="B68" s="129"/>
      <c r="C68" s="129"/>
      <c r="D68" s="103">
        <f t="shared" si="0"/>
        <v>0</v>
      </c>
    </row>
    <row r="69" spans="1:4" ht="21" customHeight="1">
      <c r="A69" s="109" t="s">
        <v>253</v>
      </c>
      <c r="B69" s="129">
        <f>SUM(B70:B71)</f>
        <v>18293</v>
      </c>
      <c r="C69" s="129">
        <f>SUM(C70:C71)</f>
        <v>25000</v>
      </c>
      <c r="D69" s="103">
        <f t="shared" ref="D69:D88" si="1">IF(B69=0,0,(C69/B69-1)*100)</f>
        <v>36.700000000000003</v>
      </c>
    </row>
    <row r="70" spans="1:4" ht="21" customHeight="1">
      <c r="A70" s="128" t="s">
        <v>254</v>
      </c>
      <c r="B70" s="129"/>
      <c r="C70" s="129"/>
      <c r="D70" s="103">
        <f t="shared" si="1"/>
        <v>0</v>
      </c>
    </row>
    <row r="71" spans="1:4" ht="21" customHeight="1">
      <c r="A71" s="128" t="s">
        <v>255</v>
      </c>
      <c r="B71" s="129">
        <v>18293</v>
      </c>
      <c r="C71" s="129">
        <v>25000</v>
      </c>
      <c r="D71" s="103">
        <f t="shared" si="1"/>
        <v>36.700000000000003</v>
      </c>
    </row>
    <row r="72" spans="1:4" ht="21" customHeight="1">
      <c r="A72" s="135" t="s">
        <v>256</v>
      </c>
      <c r="B72" s="129">
        <f>SUM(B73:B83)</f>
        <v>3559</v>
      </c>
      <c r="C72" s="129">
        <f>SUM(C73:C83)</f>
        <v>4400</v>
      </c>
      <c r="D72" s="103">
        <f t="shared" si="1"/>
        <v>23.6</v>
      </c>
    </row>
    <row r="73" spans="1:4" ht="21" customHeight="1">
      <c r="A73" s="128" t="s">
        <v>257</v>
      </c>
      <c r="B73" s="129"/>
      <c r="C73" s="129"/>
      <c r="D73" s="103">
        <f t="shared" si="1"/>
        <v>0</v>
      </c>
    </row>
    <row r="74" spans="1:4" ht="21" customHeight="1">
      <c r="A74" s="128" t="s">
        <v>258</v>
      </c>
      <c r="B74" s="129">
        <v>3239</v>
      </c>
      <c r="C74" s="129">
        <v>4000</v>
      </c>
      <c r="D74" s="103">
        <f t="shared" si="1"/>
        <v>23.5</v>
      </c>
    </row>
    <row r="75" spans="1:4" ht="21" customHeight="1">
      <c r="A75" s="128" t="s">
        <v>259</v>
      </c>
      <c r="B75" s="129"/>
      <c r="C75" s="129"/>
      <c r="D75" s="103">
        <f t="shared" si="1"/>
        <v>0</v>
      </c>
    </row>
    <row r="76" spans="1:4" ht="21" customHeight="1">
      <c r="A76" s="128" t="s">
        <v>254</v>
      </c>
      <c r="B76" s="129"/>
      <c r="C76" s="129"/>
      <c r="D76" s="103">
        <f t="shared" si="1"/>
        <v>0</v>
      </c>
    </row>
    <row r="77" spans="1:4" ht="21" customHeight="1">
      <c r="A77" s="128" t="s">
        <v>260</v>
      </c>
      <c r="B77" s="129"/>
      <c r="C77" s="129"/>
      <c r="D77" s="103">
        <f t="shared" si="1"/>
        <v>0</v>
      </c>
    </row>
    <row r="78" spans="1:4" ht="21" customHeight="1">
      <c r="A78" s="128" t="s">
        <v>261</v>
      </c>
      <c r="B78" s="129"/>
      <c r="C78" s="129"/>
      <c r="D78" s="103">
        <f t="shared" si="1"/>
        <v>0</v>
      </c>
    </row>
    <row r="79" spans="1:4" ht="21" customHeight="1">
      <c r="A79" s="128" t="s">
        <v>262</v>
      </c>
      <c r="B79" s="129"/>
      <c r="C79" s="129"/>
      <c r="D79" s="103">
        <f t="shared" si="1"/>
        <v>0</v>
      </c>
    </row>
    <row r="80" spans="1:4" ht="21" customHeight="1">
      <c r="A80" s="128" t="s">
        <v>263</v>
      </c>
      <c r="B80" s="129"/>
      <c r="C80" s="129"/>
      <c r="D80" s="103">
        <f t="shared" si="1"/>
        <v>0</v>
      </c>
    </row>
    <row r="81" spans="1:5" ht="21" customHeight="1">
      <c r="A81" s="128" t="s">
        <v>264</v>
      </c>
      <c r="B81" s="129"/>
      <c r="C81" s="129"/>
      <c r="D81" s="103">
        <f t="shared" si="1"/>
        <v>0</v>
      </c>
    </row>
    <row r="82" spans="1:5" ht="21" customHeight="1">
      <c r="A82" s="128" t="s">
        <v>265</v>
      </c>
      <c r="B82" s="129"/>
      <c r="C82" s="129"/>
      <c r="D82" s="103">
        <f t="shared" si="1"/>
        <v>0</v>
      </c>
    </row>
    <row r="83" spans="1:5" ht="21" customHeight="1">
      <c r="A83" s="128" t="s">
        <v>256</v>
      </c>
      <c r="B83" s="129">
        <v>320</v>
      </c>
      <c r="C83" s="129">
        <v>400</v>
      </c>
      <c r="D83" s="103">
        <f t="shared" si="1"/>
        <v>25</v>
      </c>
    </row>
    <row r="84" spans="1:5" ht="21" customHeight="1">
      <c r="A84" s="109" t="s">
        <v>266</v>
      </c>
      <c r="B84" s="116">
        <f>SUM(B85:B88)</f>
        <v>21291</v>
      </c>
      <c r="C84" s="116">
        <f>SUM(C85:C88)</f>
        <v>20000</v>
      </c>
      <c r="D84" s="103">
        <f t="shared" si="1"/>
        <v>-6.1</v>
      </c>
    </row>
    <row r="85" spans="1:5" ht="21" customHeight="1">
      <c r="A85" s="128" t="s">
        <v>267</v>
      </c>
      <c r="B85" s="129"/>
      <c r="C85" s="129"/>
      <c r="D85" s="103">
        <f t="shared" si="1"/>
        <v>0</v>
      </c>
    </row>
    <row r="86" spans="1:5" ht="21" customHeight="1">
      <c r="A86" s="128" t="s">
        <v>268</v>
      </c>
      <c r="B86" s="129"/>
      <c r="C86" s="129"/>
      <c r="D86" s="103">
        <f t="shared" si="1"/>
        <v>0</v>
      </c>
    </row>
    <row r="87" spans="1:5" ht="21" customHeight="1">
      <c r="A87" s="128" t="s">
        <v>269</v>
      </c>
      <c r="B87" s="129"/>
      <c r="C87" s="129"/>
      <c r="D87" s="103">
        <f t="shared" si="1"/>
        <v>0</v>
      </c>
    </row>
    <row r="88" spans="1:5" ht="21" customHeight="1">
      <c r="A88" s="128" t="s">
        <v>266</v>
      </c>
      <c r="B88" s="129">
        <v>21291</v>
      </c>
      <c r="C88" s="129">
        <v>20000</v>
      </c>
      <c r="D88" s="103">
        <f t="shared" si="1"/>
        <v>-6.1</v>
      </c>
    </row>
    <row r="89" spans="1:5" ht="21" customHeight="1">
      <c r="A89" s="128"/>
      <c r="B89" s="129"/>
      <c r="C89" s="129"/>
      <c r="D89" s="103"/>
    </row>
    <row r="90" spans="1:5" ht="21" customHeight="1">
      <c r="A90" s="136" t="s">
        <v>270</v>
      </c>
      <c r="B90" s="137">
        <f>SUM(B4,B14,B42,B56,B61,B63,B66,B69,B72,B84)</f>
        <v>287886</v>
      </c>
      <c r="C90" s="137">
        <f>SUM(C4,C14,C42,C56,C61,C63,C66,C69,C72,C84)</f>
        <v>356551</v>
      </c>
      <c r="D90" s="119">
        <f>IF(B90=0,0,(C90/B90-1)*100)</f>
        <v>23.9</v>
      </c>
      <c r="E90" s="138" t="str">
        <f>IF(C90&lt;&gt;[1]表十五一明细表!D1315,"不等于表十一支出合计，请检查！","")</f>
        <v/>
      </c>
    </row>
    <row r="91" spans="1:5" ht="22.5" customHeight="1">
      <c r="A91" s="121"/>
      <c r="B91" s="139"/>
      <c r="C91" s="121"/>
      <c r="D91" s="121"/>
      <c r="E91" s="121"/>
    </row>
    <row r="92" spans="1:5" ht="22.5" customHeight="1">
      <c r="A92" s="121"/>
      <c r="B92" s="139"/>
      <c r="C92" s="121"/>
      <c r="D92" s="121"/>
      <c r="E92" s="121"/>
    </row>
    <row r="93" spans="1:5" ht="22.5" customHeight="1">
      <c r="A93" s="121"/>
      <c r="B93" s="139"/>
      <c r="C93" s="121"/>
      <c r="D93" s="121"/>
      <c r="E93" s="121"/>
    </row>
    <row r="94" spans="1:5" ht="22.5" customHeight="1">
      <c r="A94" s="121"/>
      <c r="B94" s="139"/>
      <c r="C94" s="121"/>
      <c r="D94" s="121"/>
      <c r="E94" s="121"/>
    </row>
    <row r="95" spans="1:5" ht="22.5" customHeight="1">
      <c r="A95" s="121"/>
      <c r="B95" s="139"/>
      <c r="C95" s="121"/>
      <c r="D95" s="121"/>
      <c r="E95" s="121"/>
    </row>
    <row r="96" spans="1:5" ht="22.5" customHeight="1">
      <c r="A96" s="121"/>
      <c r="B96" s="139"/>
      <c r="C96" s="121"/>
      <c r="D96" s="121"/>
      <c r="E96" s="121"/>
    </row>
    <row r="97" spans="1:5" ht="22.5" customHeight="1">
      <c r="A97" s="121"/>
      <c r="B97" s="139"/>
      <c r="C97" s="121"/>
      <c r="D97" s="121"/>
      <c r="E97" s="121"/>
    </row>
    <row r="98" spans="1:5" ht="22.5" customHeight="1">
      <c r="A98" s="121"/>
      <c r="B98" s="140"/>
      <c r="C98" s="121"/>
      <c r="D98" s="121"/>
      <c r="E98" s="121"/>
    </row>
    <row r="99" spans="1:5" ht="22.5" customHeight="1"/>
    <row r="100" spans="1:5" ht="22.5" customHeight="1"/>
    <row r="101" spans="1:5" ht="22.5" customHeight="1"/>
    <row r="102" spans="1:5" ht="22.5" customHeight="1"/>
    <row r="103" spans="1:5" ht="22.5" customHeight="1"/>
    <row r="104" spans="1:5" ht="22.5" customHeight="1"/>
    <row r="105" spans="1:5" ht="22.5" customHeight="1"/>
    <row r="106" spans="1:5" ht="22.5" customHeight="1"/>
    <row r="107" spans="1:5" ht="22.5" customHeight="1"/>
    <row r="108" spans="1:5" ht="22.5" customHeight="1"/>
    <row r="109" spans="1:5" ht="22.5" customHeight="1"/>
    <row r="110" spans="1:5" ht="22.5" customHeight="1"/>
    <row r="111" spans="1:5" ht="22.5" customHeight="1"/>
    <row r="112" spans="1:5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73" spans="1:1">
      <c r="A173" s="121"/>
    </row>
    <row r="174" spans="1:1">
      <c r="A174" s="121"/>
    </row>
    <row r="175" spans="1:1">
      <c r="A175" s="121"/>
    </row>
    <row r="176" spans="1:1">
      <c r="A176" s="121"/>
    </row>
    <row r="177" spans="1:1">
      <c r="A177" s="121"/>
    </row>
    <row r="178" spans="1:1">
      <c r="A178" s="121"/>
    </row>
    <row r="179" spans="1:1">
      <c r="A179" s="121"/>
    </row>
    <row r="180" spans="1:1">
      <c r="A180" s="121"/>
    </row>
    <row r="181" spans="1:1">
      <c r="A181" s="121"/>
    </row>
    <row r="182" spans="1:1">
      <c r="A182" s="121"/>
    </row>
    <row r="183" spans="1:1">
      <c r="A183" s="121"/>
    </row>
    <row r="184" spans="1:1">
      <c r="A184" s="121"/>
    </row>
    <row r="185" spans="1:1">
      <c r="A185" s="121"/>
    </row>
  </sheetData>
  <mergeCells count="2">
    <mergeCell ref="A1:D1"/>
    <mergeCell ref="A2:D2"/>
  </mergeCells>
  <phoneticPr fontId="18" type="noConversion"/>
  <printOptions horizontalCentered="1"/>
  <pageMargins left="0.47244094488188981" right="0.47244094488188981" top="0.78740157480314965" bottom="0.59055118110236227" header="0.70866141732283472" footer="0.39370078740157483"/>
  <pageSetup paperSize="9" orientation="portrait" r:id="rId1"/>
  <headerFooter alignWithMargins="0"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K180"/>
  <sheetViews>
    <sheetView showGridLines="0" showZeros="0" tabSelected="1" zoomScaleNormal="100" workbookViewId="0">
      <selection activeCell="E9" sqref="E9"/>
    </sheetView>
  </sheetViews>
  <sheetFormatPr defaultColWidth="9" defaultRowHeight="15.6"/>
  <cols>
    <col min="1" max="1" width="46.5" style="95" customWidth="1"/>
    <col min="2" max="2" width="12.69921875" style="95" customWidth="1"/>
    <col min="3" max="4" width="8.5" style="95" bestFit="1" customWidth="1"/>
    <col min="5" max="5" width="9.5" style="95" bestFit="1" customWidth="1"/>
    <col min="6" max="6" width="8.5" style="95" customWidth="1"/>
    <col min="7" max="7" width="8.5" style="95" bestFit="1" customWidth="1"/>
    <col min="8" max="8" width="8.5" style="95" customWidth="1"/>
    <col min="9" max="9" width="8.5" style="95" bestFit="1" customWidth="1"/>
    <col min="10" max="10" width="9.69921875" style="95" customWidth="1"/>
    <col min="11" max="11" width="11.19921875" style="95" customWidth="1"/>
    <col min="12" max="16384" width="9" style="95"/>
  </cols>
  <sheetData>
    <row r="1" spans="1:11" ht="12" customHeight="1">
      <c r="A1" s="196" t="s">
        <v>1311</v>
      </c>
      <c r="B1" s="196"/>
      <c r="C1" s="196"/>
      <c r="D1" s="196"/>
      <c r="E1" s="196"/>
      <c r="F1" s="196"/>
      <c r="G1" s="196"/>
      <c r="H1" s="196"/>
      <c r="I1" s="196"/>
    </row>
    <row r="2" spans="1:11" ht="30" customHeight="1">
      <c r="A2" s="197"/>
      <c r="B2" s="197"/>
      <c r="C2" s="197"/>
      <c r="D2" s="197"/>
      <c r="E2" s="197"/>
      <c r="F2" s="197"/>
      <c r="G2" s="197"/>
      <c r="H2" s="197"/>
      <c r="I2" s="197"/>
      <c r="J2" s="142"/>
      <c r="K2" s="142" t="s">
        <v>157</v>
      </c>
    </row>
    <row r="3" spans="1:11" s="146" customFormat="1" ht="27" customHeight="1">
      <c r="A3" s="143" t="s">
        <v>158</v>
      </c>
      <c r="B3" s="144" t="s">
        <v>271</v>
      </c>
      <c r="C3" s="144" t="s">
        <v>272</v>
      </c>
      <c r="D3" s="144" t="s">
        <v>273</v>
      </c>
      <c r="E3" s="144" t="s">
        <v>274</v>
      </c>
      <c r="F3" s="144" t="s">
        <v>275</v>
      </c>
      <c r="G3" s="144" t="s">
        <v>276</v>
      </c>
      <c r="H3" s="144" t="s">
        <v>277</v>
      </c>
      <c r="I3" s="144" t="s">
        <v>278</v>
      </c>
      <c r="J3" s="144" t="s">
        <v>279</v>
      </c>
      <c r="K3" s="145" t="s">
        <v>280</v>
      </c>
    </row>
    <row r="4" spans="1:11" s="151" customFormat="1" ht="23.1" customHeight="1">
      <c r="A4" s="147" t="s">
        <v>281</v>
      </c>
      <c r="B4" s="148">
        <f>SUM(C4:K4)</f>
        <v>17593</v>
      </c>
      <c r="C4" s="148">
        <f>SUM(C5:C6)</f>
        <v>2607</v>
      </c>
      <c r="D4" s="148">
        <f t="shared" ref="D4:K4" si="0">SUM(D5:D6)</f>
        <v>2291</v>
      </c>
      <c r="E4" s="148">
        <f t="shared" si="0"/>
        <v>6435</v>
      </c>
      <c r="F4" s="148">
        <f t="shared" si="0"/>
        <v>1990</v>
      </c>
      <c r="G4" s="148">
        <f t="shared" si="0"/>
        <v>1832</v>
      </c>
      <c r="H4" s="148">
        <f t="shared" si="0"/>
        <v>1843</v>
      </c>
      <c r="I4" s="148">
        <f t="shared" si="0"/>
        <v>595</v>
      </c>
      <c r="J4" s="149">
        <f t="shared" si="0"/>
        <v>0</v>
      </c>
      <c r="K4" s="150">
        <f t="shared" si="0"/>
        <v>0</v>
      </c>
    </row>
    <row r="5" spans="1:11" ht="23.1" customHeight="1">
      <c r="A5" s="152" t="s">
        <v>282</v>
      </c>
      <c r="B5" s="153">
        <f>SUM(C5:K5)</f>
        <v>11774</v>
      </c>
      <c r="C5" s="154">
        <v>1893</v>
      </c>
      <c r="D5" s="154">
        <v>1874</v>
      </c>
      <c r="E5" s="154">
        <v>2908</v>
      </c>
      <c r="F5" s="154">
        <v>1545</v>
      </c>
      <c r="G5" s="154">
        <v>1621</v>
      </c>
      <c r="H5" s="154">
        <v>1404</v>
      </c>
      <c r="I5" s="154">
        <v>529</v>
      </c>
      <c r="J5" s="155"/>
      <c r="K5" s="156"/>
    </row>
    <row r="6" spans="1:11" ht="23.1" customHeight="1">
      <c r="A6" s="152" t="s">
        <v>283</v>
      </c>
      <c r="B6" s="153">
        <f>SUM(C6:K6)</f>
        <v>5819</v>
      </c>
      <c r="C6" s="154">
        <v>714</v>
      </c>
      <c r="D6" s="154">
        <v>417</v>
      </c>
      <c r="E6" s="154">
        <v>3527</v>
      </c>
      <c r="F6" s="154">
        <v>445</v>
      </c>
      <c r="G6" s="154">
        <v>211</v>
      </c>
      <c r="H6" s="154">
        <v>439</v>
      </c>
      <c r="I6" s="157">
        <v>66</v>
      </c>
      <c r="J6" s="155"/>
      <c r="K6" s="156"/>
    </row>
    <row r="7" spans="1:11" s="151" customFormat="1" ht="23.1" customHeight="1">
      <c r="A7" s="158" t="s">
        <v>284</v>
      </c>
      <c r="B7" s="159">
        <f t="shared" ref="B7:K7" si="1">SUM(B8:B20)</f>
        <v>289915</v>
      </c>
      <c r="C7" s="159">
        <f t="shared" si="1"/>
        <v>41288</v>
      </c>
      <c r="D7" s="159">
        <f t="shared" si="1"/>
        <v>38379</v>
      </c>
      <c r="E7" s="159">
        <f t="shared" si="1"/>
        <v>36780</v>
      </c>
      <c r="F7" s="159">
        <f t="shared" si="1"/>
        <v>25968</v>
      </c>
      <c r="G7" s="159">
        <f t="shared" si="1"/>
        <v>35162</v>
      </c>
      <c r="H7" s="159">
        <f t="shared" si="1"/>
        <v>57658</v>
      </c>
      <c r="I7" s="159">
        <f t="shared" si="1"/>
        <v>49843</v>
      </c>
      <c r="J7" s="160">
        <f t="shared" si="1"/>
        <v>292</v>
      </c>
      <c r="K7" s="160">
        <f t="shared" si="1"/>
        <v>4545</v>
      </c>
    </row>
    <row r="8" spans="1:11" ht="23.1" customHeight="1">
      <c r="A8" s="152" t="s">
        <v>285</v>
      </c>
      <c r="B8" s="161">
        <f t="shared" ref="B8:B21" si="2">SUM(C8:K8)</f>
        <v>15624</v>
      </c>
      <c r="C8" s="161">
        <v>3104</v>
      </c>
      <c r="D8" s="161">
        <v>2247</v>
      </c>
      <c r="E8" s="161">
        <v>1966</v>
      </c>
      <c r="F8" s="161">
        <v>1531</v>
      </c>
      <c r="G8" s="161">
        <v>950</v>
      </c>
      <c r="H8" s="161">
        <v>2786</v>
      </c>
      <c r="I8" s="161">
        <v>2787</v>
      </c>
      <c r="J8" s="162">
        <v>234</v>
      </c>
      <c r="K8" s="162">
        <v>19</v>
      </c>
    </row>
    <row r="9" spans="1:11" ht="23.1" customHeight="1">
      <c r="A9" s="152" t="s">
        <v>286</v>
      </c>
      <c r="B9" s="161">
        <f t="shared" si="2"/>
        <v>75329</v>
      </c>
      <c r="C9" s="161">
        <v>9176</v>
      </c>
      <c r="D9" s="161">
        <v>9393</v>
      </c>
      <c r="E9" s="161">
        <v>8437</v>
      </c>
      <c r="F9" s="161">
        <v>7150</v>
      </c>
      <c r="G9" s="161">
        <v>10361</v>
      </c>
      <c r="H9" s="161">
        <v>17100</v>
      </c>
      <c r="I9" s="161">
        <v>13694</v>
      </c>
      <c r="J9" s="162">
        <v>18</v>
      </c>
      <c r="K9" s="162">
        <v>0</v>
      </c>
    </row>
    <row r="10" spans="1:11" ht="23.1" customHeight="1">
      <c r="A10" s="152" t="s">
        <v>287</v>
      </c>
      <c r="B10" s="161">
        <f t="shared" si="2"/>
        <v>3990</v>
      </c>
      <c r="C10" s="161">
        <v>80</v>
      </c>
      <c r="D10" s="161">
        <v>100</v>
      </c>
      <c r="E10" s="161">
        <v>100</v>
      </c>
      <c r="F10" s="161">
        <v>348</v>
      </c>
      <c r="G10" s="161">
        <v>500</v>
      </c>
      <c r="H10" s="161">
        <v>1470</v>
      </c>
      <c r="I10" s="161">
        <v>1392</v>
      </c>
      <c r="J10" s="162">
        <v>0</v>
      </c>
      <c r="K10" s="162">
        <v>0</v>
      </c>
    </row>
    <row r="11" spans="1:11" ht="23.1" customHeight="1">
      <c r="A11" s="152" t="s">
        <v>288</v>
      </c>
      <c r="B11" s="161">
        <f t="shared" si="2"/>
        <v>38154</v>
      </c>
      <c r="C11" s="161">
        <v>6422</v>
      </c>
      <c r="D11" s="161">
        <v>8043</v>
      </c>
      <c r="E11" s="161">
        <v>1838</v>
      </c>
      <c r="F11" s="161">
        <v>2693</v>
      </c>
      <c r="G11" s="161">
        <v>5445</v>
      </c>
      <c r="H11" s="161">
        <v>6840</v>
      </c>
      <c r="I11" s="161">
        <v>6873</v>
      </c>
      <c r="J11" s="162">
        <v>0</v>
      </c>
      <c r="K11" s="162">
        <v>0</v>
      </c>
    </row>
    <row r="12" spans="1:11" ht="23.1" customHeight="1">
      <c r="A12" s="152" t="s">
        <v>289</v>
      </c>
      <c r="B12" s="161">
        <f t="shared" si="2"/>
        <v>0</v>
      </c>
      <c r="C12" s="161"/>
      <c r="D12" s="161"/>
      <c r="E12" s="161"/>
      <c r="F12" s="161"/>
      <c r="G12" s="161"/>
      <c r="H12" s="161"/>
      <c r="I12" s="161"/>
      <c r="J12" s="162"/>
      <c r="K12" s="162"/>
    </row>
    <row r="13" spans="1:11" ht="23.1" customHeight="1">
      <c r="A13" s="152" t="s">
        <v>290</v>
      </c>
      <c r="B13" s="161">
        <f t="shared" si="2"/>
        <v>31</v>
      </c>
      <c r="C13" s="161"/>
      <c r="D13" s="161"/>
      <c r="E13" s="161">
        <v>31</v>
      </c>
      <c r="F13" s="161"/>
      <c r="G13" s="161"/>
      <c r="H13" s="161"/>
      <c r="I13" s="161"/>
      <c r="J13" s="162"/>
      <c r="K13" s="162"/>
    </row>
    <row r="14" spans="1:11" ht="23.1" customHeight="1">
      <c r="A14" s="152" t="s">
        <v>291</v>
      </c>
      <c r="B14" s="161">
        <f t="shared" si="2"/>
        <v>8159</v>
      </c>
      <c r="C14" s="161">
        <v>914</v>
      </c>
      <c r="D14" s="161">
        <v>886</v>
      </c>
      <c r="E14" s="161">
        <v>2870</v>
      </c>
      <c r="F14" s="161">
        <v>1007</v>
      </c>
      <c r="G14" s="161">
        <v>720</v>
      </c>
      <c r="H14" s="161">
        <v>1107</v>
      </c>
      <c r="I14" s="161">
        <v>655</v>
      </c>
      <c r="J14" s="162">
        <v>0</v>
      </c>
      <c r="K14" s="162">
        <v>0</v>
      </c>
    </row>
    <row r="15" spans="1:11" ht="23.1" customHeight="1">
      <c r="A15" s="152" t="s">
        <v>292</v>
      </c>
      <c r="B15" s="161">
        <f t="shared" si="2"/>
        <v>1685</v>
      </c>
      <c r="C15" s="161">
        <v>271</v>
      </c>
      <c r="D15" s="161">
        <v>273</v>
      </c>
      <c r="E15" s="161">
        <v>325</v>
      </c>
      <c r="F15" s="161">
        <v>172</v>
      </c>
      <c r="G15" s="161">
        <v>194</v>
      </c>
      <c r="H15" s="161">
        <v>271</v>
      </c>
      <c r="I15" s="161">
        <v>179</v>
      </c>
      <c r="J15" s="162">
        <v>0</v>
      </c>
      <c r="K15" s="162"/>
    </row>
    <row r="16" spans="1:11" ht="23.1" customHeight="1">
      <c r="A16" s="152" t="s">
        <v>293</v>
      </c>
      <c r="B16" s="161">
        <f t="shared" si="2"/>
        <v>5169</v>
      </c>
      <c r="C16" s="161">
        <v>1580</v>
      </c>
      <c r="D16" s="161">
        <v>745</v>
      </c>
      <c r="E16" s="161">
        <v>1150</v>
      </c>
      <c r="F16" s="161">
        <v>850</v>
      </c>
      <c r="G16" s="161">
        <v>750</v>
      </c>
      <c r="H16" s="161">
        <v>22</v>
      </c>
      <c r="I16" s="161">
        <v>72</v>
      </c>
      <c r="J16" s="162">
        <v>0</v>
      </c>
      <c r="K16" s="162">
        <v>0</v>
      </c>
    </row>
    <row r="17" spans="1:11" ht="23.1" customHeight="1">
      <c r="A17" s="152" t="s">
        <v>294</v>
      </c>
      <c r="B17" s="161">
        <f t="shared" si="2"/>
        <v>5260</v>
      </c>
      <c r="C17" s="154">
        <v>2125</v>
      </c>
      <c r="D17" s="154"/>
      <c r="E17" s="154"/>
      <c r="F17" s="154"/>
      <c r="G17" s="154"/>
      <c r="H17" s="154"/>
      <c r="I17" s="154">
        <v>3135</v>
      </c>
      <c r="J17" s="163"/>
      <c r="K17" s="163"/>
    </row>
    <row r="18" spans="1:11" ht="23.1" customHeight="1">
      <c r="A18" s="152" t="s">
        <v>295</v>
      </c>
      <c r="B18" s="161">
        <f t="shared" si="2"/>
        <v>118918</v>
      </c>
      <c r="C18" s="161">
        <v>17616</v>
      </c>
      <c r="D18" s="161">
        <v>16692</v>
      </c>
      <c r="E18" s="161">
        <v>20063</v>
      </c>
      <c r="F18" s="161">
        <v>12217</v>
      </c>
      <c r="G18" s="161">
        <v>14904</v>
      </c>
      <c r="H18" s="161">
        <v>21830</v>
      </c>
      <c r="I18" s="161">
        <v>15530</v>
      </c>
      <c r="J18" s="162">
        <v>40</v>
      </c>
      <c r="K18" s="162">
        <v>26</v>
      </c>
    </row>
    <row r="19" spans="1:11" ht="23.1" customHeight="1">
      <c r="A19" s="152" t="s">
        <v>296</v>
      </c>
      <c r="B19" s="161">
        <f t="shared" si="2"/>
        <v>8837</v>
      </c>
      <c r="C19" s="161">
        <v>0</v>
      </c>
      <c r="D19" s="161">
        <v>0</v>
      </c>
      <c r="E19" s="161">
        <v>0</v>
      </c>
      <c r="F19" s="161">
        <v>0</v>
      </c>
      <c r="G19" s="161">
        <v>0</v>
      </c>
      <c r="H19" s="161">
        <v>4467</v>
      </c>
      <c r="I19" s="161">
        <v>4370</v>
      </c>
      <c r="J19" s="162">
        <v>0</v>
      </c>
      <c r="K19" s="162">
        <v>0</v>
      </c>
    </row>
    <row r="20" spans="1:11" ht="23.1" customHeight="1">
      <c r="A20" s="152" t="s">
        <v>297</v>
      </c>
      <c r="B20" s="161">
        <f t="shared" si="2"/>
        <v>8759</v>
      </c>
      <c r="C20" s="164"/>
      <c r="D20" s="164"/>
      <c r="E20" s="164"/>
      <c r="F20" s="164"/>
      <c r="G20" s="165">
        <v>1338</v>
      </c>
      <c r="H20" s="165">
        <v>1765</v>
      </c>
      <c r="I20" s="166">
        <v>1156</v>
      </c>
      <c r="J20" s="167"/>
      <c r="K20" s="167">
        <v>4500</v>
      </c>
    </row>
    <row r="21" spans="1:11" s="151" customFormat="1" ht="23.1" customHeight="1">
      <c r="A21" s="158" t="s">
        <v>298</v>
      </c>
      <c r="B21" s="159">
        <f t="shared" si="2"/>
        <v>97568</v>
      </c>
      <c r="C21" s="159">
        <v>11012</v>
      </c>
      <c r="D21" s="159">
        <v>13562</v>
      </c>
      <c r="E21" s="159">
        <v>25279</v>
      </c>
      <c r="F21" s="159">
        <v>8359</v>
      </c>
      <c r="G21" s="159">
        <v>9292</v>
      </c>
      <c r="H21" s="159">
        <v>18258</v>
      </c>
      <c r="I21" s="159">
        <v>11776</v>
      </c>
      <c r="J21" s="160">
        <v>30</v>
      </c>
      <c r="K21" s="160">
        <v>0</v>
      </c>
    </row>
    <row r="22" spans="1:11" ht="23.1" customHeight="1">
      <c r="A22" s="168" t="s">
        <v>299</v>
      </c>
      <c r="B22" s="169">
        <f t="shared" ref="B22:K22" si="3">SUM(B4,B7,B21)</f>
        <v>405076</v>
      </c>
      <c r="C22" s="169">
        <f t="shared" si="3"/>
        <v>54907</v>
      </c>
      <c r="D22" s="169">
        <f t="shared" si="3"/>
        <v>54232</v>
      </c>
      <c r="E22" s="169">
        <f t="shared" si="3"/>
        <v>68494</v>
      </c>
      <c r="F22" s="169">
        <f t="shared" si="3"/>
        <v>36317</v>
      </c>
      <c r="G22" s="169">
        <f t="shared" si="3"/>
        <v>46286</v>
      </c>
      <c r="H22" s="169">
        <f t="shared" si="3"/>
        <v>77759</v>
      </c>
      <c r="I22" s="169">
        <f t="shared" si="3"/>
        <v>62214</v>
      </c>
      <c r="J22" s="170">
        <f t="shared" si="3"/>
        <v>322</v>
      </c>
      <c r="K22" s="170">
        <f t="shared" si="3"/>
        <v>4545</v>
      </c>
    </row>
    <row r="23" spans="1:11" ht="21" customHeight="1">
      <c r="A23" s="198" t="s">
        <v>300</v>
      </c>
      <c r="B23" s="198"/>
      <c r="C23" s="198"/>
      <c r="D23" s="198"/>
      <c r="E23" s="198"/>
      <c r="F23" s="198"/>
      <c r="G23" s="198"/>
    </row>
    <row r="24" spans="1:11">
      <c r="A24" s="199"/>
      <c r="B24" s="199"/>
      <c r="C24" s="199"/>
      <c r="D24" s="199"/>
    </row>
    <row r="25" spans="1:11">
      <c r="B25" s="120"/>
    </row>
    <row r="26" spans="1:11">
      <c r="E26" s="171" t="s">
        <v>301</v>
      </c>
    </row>
    <row r="168" spans="1:1">
      <c r="A168" s="121"/>
    </row>
    <row r="169" spans="1:1">
      <c r="A169" s="121"/>
    </row>
    <row r="170" spans="1:1">
      <c r="A170" s="121"/>
    </row>
    <row r="171" spans="1:1">
      <c r="A171" s="121"/>
    </row>
    <row r="172" spans="1:1">
      <c r="A172" s="121"/>
    </row>
    <row r="173" spans="1:1">
      <c r="A173" s="121"/>
    </row>
    <row r="174" spans="1:1">
      <c r="A174" s="121"/>
    </row>
    <row r="175" spans="1:1">
      <c r="A175" s="121"/>
    </row>
    <row r="176" spans="1:1">
      <c r="A176" s="121"/>
    </row>
    <row r="177" spans="1:1">
      <c r="A177" s="121"/>
    </row>
    <row r="178" spans="1:1">
      <c r="A178" s="121"/>
    </row>
    <row r="179" spans="1:1">
      <c r="A179" s="121"/>
    </row>
    <row r="180" spans="1:1">
      <c r="A180" s="121"/>
    </row>
  </sheetData>
  <mergeCells count="3">
    <mergeCell ref="A1:I2"/>
    <mergeCell ref="A23:G23"/>
    <mergeCell ref="A24:D24"/>
  </mergeCells>
  <phoneticPr fontId="18" type="noConversion"/>
  <printOptions horizontalCentered="1"/>
  <pageMargins left="0.47244094488188981" right="0.47244094488188981" top="0.78740157480314965" bottom="0.59055118110236227" header="0.70866141732283472" footer="0.39370078740157483"/>
  <pageSetup paperSize="9" orientation="portrait" r:id="rId1"/>
  <headerFooter alignWithMargins="0">
    <oddHeader>&amp;C&amp;"宋体,加粗"&amp;16表十四：2017年自治区本级对各地补助情况（分地区、项目）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51"/>
  <sheetViews>
    <sheetView showGridLines="0" showZeros="0" topLeftCell="A13" workbookViewId="0">
      <selection activeCell="A29" sqref="A29:D29"/>
    </sheetView>
  </sheetViews>
  <sheetFormatPr defaultColWidth="9" defaultRowHeight="15.6"/>
  <cols>
    <col min="1" max="1" width="30.5" customWidth="1"/>
    <col min="2" max="2" width="15.59765625" customWidth="1"/>
    <col min="3" max="3" width="17.19921875" customWidth="1"/>
    <col min="4" max="4" width="15.8984375" customWidth="1"/>
    <col min="7" max="7" width="18" customWidth="1"/>
  </cols>
  <sheetData>
    <row r="1" spans="1:4" ht="26.25" customHeight="1">
      <c r="A1" s="182" t="s">
        <v>33</v>
      </c>
      <c r="B1" s="183"/>
      <c r="C1" s="183"/>
      <c r="D1" s="183"/>
    </row>
    <row r="2" spans="1:4" ht="26.25" customHeight="1">
      <c r="A2" s="184" t="s">
        <v>1</v>
      </c>
      <c r="B2" s="184"/>
      <c r="C2" s="184"/>
      <c r="D2" s="184"/>
    </row>
    <row r="3" spans="1:4" ht="45" customHeight="1">
      <c r="A3" s="69" t="s">
        <v>2</v>
      </c>
      <c r="B3" s="70" t="s">
        <v>6</v>
      </c>
      <c r="C3" s="71" t="s">
        <v>4</v>
      </c>
      <c r="D3" s="71" t="s">
        <v>7</v>
      </c>
    </row>
    <row r="4" spans="1:4" ht="23.25" customHeight="1">
      <c r="A4" s="38" t="s">
        <v>34</v>
      </c>
      <c r="B4" s="81">
        <v>244566</v>
      </c>
      <c r="C4" s="72">
        <v>269903</v>
      </c>
      <c r="D4" s="40">
        <f>IF(ISERROR((C4/B4-1)*100),0,(C4/B4-1)*100)</f>
        <v>10.4</v>
      </c>
    </row>
    <row r="5" spans="1:4" ht="23.25" customHeight="1">
      <c r="A5" s="38" t="s">
        <v>35</v>
      </c>
      <c r="B5" s="81"/>
      <c r="C5" s="72"/>
      <c r="D5" s="40">
        <f t="shared" ref="D5:D25" si="0">IF(ISERROR((C5/B5-1)*100),0,(C5/B5-1)*100)</f>
        <v>0</v>
      </c>
    </row>
    <row r="6" spans="1:4" ht="23.25" customHeight="1">
      <c r="A6" s="38" t="s">
        <v>36</v>
      </c>
      <c r="B6" s="81">
        <v>2220</v>
      </c>
      <c r="C6" s="72">
        <v>22261</v>
      </c>
      <c r="D6" s="40">
        <f t="shared" si="0"/>
        <v>902.7</v>
      </c>
    </row>
    <row r="7" spans="1:4" ht="23.25" customHeight="1">
      <c r="A7" s="38" t="s">
        <v>37</v>
      </c>
      <c r="B7" s="81">
        <v>145562</v>
      </c>
      <c r="C7" s="72">
        <v>252648</v>
      </c>
      <c r="D7" s="40">
        <f t="shared" si="0"/>
        <v>73.599999999999994</v>
      </c>
    </row>
    <row r="8" spans="1:4" ht="23.25" customHeight="1">
      <c r="A8" s="38" t="s">
        <v>38</v>
      </c>
      <c r="B8" s="81">
        <v>379700</v>
      </c>
      <c r="C8" s="72">
        <v>388589</v>
      </c>
      <c r="D8" s="40">
        <f t="shared" si="0"/>
        <v>2.2999999999999998</v>
      </c>
    </row>
    <row r="9" spans="1:4" ht="23.25" customHeight="1">
      <c r="A9" s="38" t="s">
        <v>39</v>
      </c>
      <c r="B9" s="81">
        <v>41554</v>
      </c>
      <c r="C9" s="72">
        <v>30917</v>
      </c>
      <c r="D9" s="40">
        <f t="shared" si="0"/>
        <v>-25.6</v>
      </c>
    </row>
    <row r="10" spans="1:4" ht="23.25" customHeight="1">
      <c r="A10" s="38" t="s">
        <v>40</v>
      </c>
      <c r="B10" s="81">
        <v>63347</v>
      </c>
      <c r="C10" s="72">
        <v>48997</v>
      </c>
      <c r="D10" s="40">
        <f t="shared" si="0"/>
        <v>-22.7</v>
      </c>
    </row>
    <row r="11" spans="1:4" ht="23.25" customHeight="1">
      <c r="A11" s="38" t="s">
        <v>41</v>
      </c>
      <c r="B11" s="81">
        <v>179729</v>
      </c>
      <c r="C11" s="72">
        <v>211590</v>
      </c>
      <c r="D11" s="40">
        <f t="shared" si="0"/>
        <v>17.7</v>
      </c>
    </row>
    <row r="12" spans="1:4" ht="23.25" customHeight="1">
      <c r="A12" s="38" t="s">
        <v>42</v>
      </c>
      <c r="B12" s="81">
        <v>216283</v>
      </c>
      <c r="C12" s="72">
        <v>161803</v>
      </c>
      <c r="D12" s="40">
        <f t="shared" si="0"/>
        <v>-25.2</v>
      </c>
    </row>
    <row r="13" spans="1:4" ht="23.25" customHeight="1">
      <c r="A13" s="38" t="s">
        <v>43</v>
      </c>
      <c r="B13" s="81">
        <v>71741</v>
      </c>
      <c r="C13" s="72">
        <v>77130</v>
      </c>
      <c r="D13" s="40">
        <f t="shared" si="0"/>
        <v>7.5</v>
      </c>
    </row>
    <row r="14" spans="1:4" ht="23.25" customHeight="1">
      <c r="A14" s="38" t="s">
        <v>44</v>
      </c>
      <c r="B14" s="81">
        <v>599730</v>
      </c>
      <c r="C14" s="72">
        <v>508047</v>
      </c>
      <c r="D14" s="40">
        <f t="shared" si="0"/>
        <v>-15.3</v>
      </c>
    </row>
    <row r="15" spans="1:4" ht="23.25" customHeight="1">
      <c r="A15" s="38" t="s">
        <v>45</v>
      </c>
      <c r="B15" s="81">
        <v>430183</v>
      </c>
      <c r="C15" s="72">
        <v>346448</v>
      </c>
      <c r="D15" s="40">
        <f t="shared" si="0"/>
        <v>-19.5</v>
      </c>
    </row>
    <row r="16" spans="1:4" ht="23.25" customHeight="1">
      <c r="A16" s="38" t="s">
        <v>46</v>
      </c>
      <c r="B16" s="81">
        <v>18401</v>
      </c>
      <c r="C16" s="72">
        <v>50069</v>
      </c>
      <c r="D16" s="40">
        <f t="shared" si="0"/>
        <v>172.1</v>
      </c>
    </row>
    <row r="17" spans="1:4" ht="23.25" customHeight="1">
      <c r="A17" s="38" t="s">
        <v>47</v>
      </c>
      <c r="B17" s="73">
        <v>87287</v>
      </c>
      <c r="C17" s="72">
        <v>57622</v>
      </c>
      <c r="D17" s="40">
        <f t="shared" si="0"/>
        <v>-34</v>
      </c>
    </row>
    <row r="18" spans="1:4" ht="23.25" customHeight="1">
      <c r="A18" s="38" t="s">
        <v>48</v>
      </c>
      <c r="B18" s="73">
        <v>46549</v>
      </c>
      <c r="C18" s="72">
        <v>14453</v>
      </c>
      <c r="D18" s="40">
        <f t="shared" si="0"/>
        <v>-69</v>
      </c>
    </row>
    <row r="19" spans="1:4" ht="23.25" customHeight="1">
      <c r="A19" s="38" t="s">
        <v>49</v>
      </c>
      <c r="B19" s="73">
        <v>3094</v>
      </c>
      <c r="C19" s="72">
        <v>10</v>
      </c>
      <c r="D19" s="40">
        <f t="shared" si="0"/>
        <v>-99.7</v>
      </c>
    </row>
    <row r="20" spans="1:4" ht="23.25" customHeight="1">
      <c r="A20" s="38" t="s">
        <v>50</v>
      </c>
      <c r="B20" s="73">
        <v>14430</v>
      </c>
      <c r="C20" s="72">
        <v>19133</v>
      </c>
      <c r="D20" s="40">
        <f t="shared" si="0"/>
        <v>32.6</v>
      </c>
    </row>
    <row r="21" spans="1:4" ht="23.25" customHeight="1">
      <c r="A21" s="38" t="s">
        <v>51</v>
      </c>
      <c r="B21" s="73">
        <v>99974</v>
      </c>
      <c r="C21" s="72">
        <v>120795</v>
      </c>
      <c r="D21" s="40">
        <f t="shared" si="0"/>
        <v>20.8</v>
      </c>
    </row>
    <row r="22" spans="1:4" ht="23.25" customHeight="1">
      <c r="A22" s="38" t="s">
        <v>52</v>
      </c>
      <c r="B22" s="73">
        <v>2635</v>
      </c>
      <c r="C22" s="72">
        <v>2384</v>
      </c>
      <c r="D22" s="40">
        <f t="shared" si="0"/>
        <v>-9.5</v>
      </c>
    </row>
    <row r="23" spans="1:4" ht="23.25" customHeight="1">
      <c r="A23" s="38" t="s">
        <v>53</v>
      </c>
      <c r="B23" s="73">
        <v>82214</v>
      </c>
      <c r="C23" s="72">
        <v>30618</v>
      </c>
      <c r="D23" s="40">
        <f t="shared" si="0"/>
        <v>-62.8</v>
      </c>
    </row>
    <row r="24" spans="1:4" ht="23.25" customHeight="1">
      <c r="A24" s="38" t="s">
        <v>54</v>
      </c>
      <c r="B24" s="73">
        <v>19724</v>
      </c>
      <c r="C24" s="72">
        <v>32900</v>
      </c>
      <c r="D24" s="40">
        <f t="shared" si="0"/>
        <v>66.8</v>
      </c>
    </row>
    <row r="25" spans="1:4" ht="23.25" customHeight="1">
      <c r="A25" s="38" t="s">
        <v>55</v>
      </c>
      <c r="B25" s="73">
        <v>785</v>
      </c>
      <c r="C25" s="73">
        <v>368</v>
      </c>
      <c r="D25" s="40">
        <f t="shared" si="0"/>
        <v>-53.1</v>
      </c>
    </row>
    <row r="26" spans="1:4" ht="23.25" customHeight="1">
      <c r="A26" s="38"/>
      <c r="B26" s="73"/>
      <c r="C26" s="73"/>
      <c r="D26" s="40"/>
    </row>
    <row r="27" spans="1:4" ht="23.25" customHeight="1">
      <c r="A27" s="38"/>
      <c r="B27" s="73"/>
      <c r="C27" s="73"/>
      <c r="D27" s="40"/>
    </row>
    <row r="28" spans="1:4" ht="19.5" customHeight="1">
      <c r="A28" s="38"/>
      <c r="B28" s="73"/>
      <c r="C28" s="73"/>
      <c r="D28" s="40"/>
    </row>
    <row r="29" spans="1:4" s="30" customFormat="1" ht="24.75" customHeight="1">
      <c r="A29" s="48" t="s">
        <v>56</v>
      </c>
      <c r="B29" s="89">
        <f>SUM(B4:B25)</f>
        <v>2749708</v>
      </c>
      <c r="C29" s="89">
        <f>SUM(C4:C25)</f>
        <v>2646685</v>
      </c>
      <c r="D29" s="50">
        <f>IF(ISERROR((C29/B29-1)*100),0,(C29/B29-1)*100)</f>
        <v>-3.7</v>
      </c>
    </row>
    <row r="30" spans="1:4">
      <c r="A30" s="90"/>
      <c r="B30" s="90"/>
      <c r="C30" s="90"/>
      <c r="D30" s="90"/>
    </row>
    <row r="31" spans="1:4">
      <c r="A31" s="91"/>
      <c r="B31" s="91"/>
      <c r="C31" s="91"/>
      <c r="D31" s="91"/>
    </row>
    <row r="32" spans="1:4">
      <c r="A32" s="88"/>
      <c r="B32" s="88"/>
      <c r="C32" s="88"/>
      <c r="D32" s="88"/>
    </row>
    <row r="139" spans="1:1">
      <c r="A139" s="57"/>
    </row>
    <row r="140" spans="1:1">
      <c r="A140" s="57"/>
    </row>
    <row r="141" spans="1:1">
      <c r="A141" s="57"/>
    </row>
    <row r="142" spans="1:1">
      <c r="A142" s="57"/>
    </row>
    <row r="143" spans="1:1">
      <c r="A143" s="57"/>
    </row>
    <row r="144" spans="1:1">
      <c r="A144" s="57"/>
    </row>
    <row r="145" spans="1:1">
      <c r="A145" s="57"/>
    </row>
    <row r="146" spans="1:1">
      <c r="A146" s="57"/>
    </row>
    <row r="147" spans="1:1">
      <c r="A147" s="57"/>
    </row>
    <row r="148" spans="1:1">
      <c r="A148" s="57"/>
    </row>
    <row r="149" spans="1:1">
      <c r="A149" s="57"/>
    </row>
    <row r="150" spans="1:1">
      <c r="A150" s="57"/>
    </row>
    <row r="151" spans="1:1">
      <c r="A151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39305555555555599"/>
  <pageSetup paperSize="9" orientation="portrait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183"/>
  <sheetViews>
    <sheetView showGridLines="0" showZeros="0" workbookViewId="0">
      <selection activeCell="N22" sqref="N22"/>
    </sheetView>
  </sheetViews>
  <sheetFormatPr defaultColWidth="9" defaultRowHeight="15.6"/>
  <cols>
    <col min="1" max="1" width="27.19921875" customWidth="1"/>
    <col min="2" max="2" width="10.3984375" customWidth="1"/>
    <col min="3" max="3" width="11" customWidth="1"/>
    <col min="4" max="4" width="8.09765625" customWidth="1"/>
    <col min="5" max="5" width="9.19921875" customWidth="1"/>
    <col min="6" max="6" width="13.8984375" customWidth="1"/>
  </cols>
  <sheetData>
    <row r="1" spans="1:7" ht="26.25" customHeight="1">
      <c r="A1" s="182" t="s">
        <v>57</v>
      </c>
      <c r="B1" s="183"/>
      <c r="C1" s="183"/>
      <c r="D1" s="183"/>
      <c r="E1" s="183"/>
      <c r="F1" s="183"/>
    </row>
    <row r="2" spans="1:7" ht="19.5" customHeight="1">
      <c r="A2" s="184" t="s">
        <v>1</v>
      </c>
      <c r="B2" s="184"/>
      <c r="C2" s="184"/>
      <c r="D2" s="184"/>
      <c r="E2" s="184"/>
      <c r="F2" s="184"/>
    </row>
    <row r="3" spans="1:7" ht="51" customHeight="1">
      <c r="A3" s="69" t="s">
        <v>2</v>
      </c>
      <c r="B3" s="71" t="s">
        <v>3</v>
      </c>
      <c r="C3" s="71" t="s">
        <v>4</v>
      </c>
      <c r="D3" s="71" t="s">
        <v>5</v>
      </c>
      <c r="E3" s="70" t="s">
        <v>6</v>
      </c>
      <c r="F3" s="71" t="s">
        <v>7</v>
      </c>
    </row>
    <row r="4" spans="1:7" ht="27" customHeight="1">
      <c r="A4" s="64" t="s">
        <v>8</v>
      </c>
      <c r="B4" s="59">
        <f>SUM(B5:B9)</f>
        <v>48000</v>
      </c>
      <c r="C4" s="59">
        <f>SUM(C5:C9)</f>
        <v>64290</v>
      </c>
      <c r="D4" s="84">
        <f>C4/B4</f>
        <v>1.339</v>
      </c>
      <c r="E4" s="59">
        <f>SUM(E5:E9)</f>
        <v>54366</v>
      </c>
      <c r="F4" s="60">
        <f>IF(E4=0,0,(C4/E4-1)*100)</f>
        <v>18.3</v>
      </c>
    </row>
    <row r="5" spans="1:7" ht="27" customHeight="1">
      <c r="A5" s="38" t="s">
        <v>58</v>
      </c>
      <c r="B5" s="73">
        <v>40000</v>
      </c>
      <c r="C5" s="73">
        <v>54572</v>
      </c>
      <c r="D5" s="85">
        <f t="shared" ref="D5:D17" si="0">C5/B5</f>
        <v>1.3640000000000001</v>
      </c>
      <c r="E5" s="73">
        <v>38478</v>
      </c>
      <c r="F5" s="47">
        <f t="shared" ref="F5:F25" si="1">IF(E5=0,0,(C5/E5-1)*100)</f>
        <v>41.8</v>
      </c>
    </row>
    <row r="6" spans="1:7" ht="27" customHeight="1">
      <c r="A6" s="38" t="s">
        <v>10</v>
      </c>
      <c r="B6" s="73"/>
      <c r="C6" s="73">
        <v>169</v>
      </c>
      <c r="D6" s="85"/>
      <c r="E6" s="73">
        <v>7975</v>
      </c>
      <c r="F6" s="47">
        <f t="shared" si="1"/>
        <v>-97.9</v>
      </c>
    </row>
    <row r="7" spans="1:7" ht="27" customHeight="1">
      <c r="A7" s="38" t="s">
        <v>11</v>
      </c>
      <c r="B7" s="73"/>
      <c r="C7" s="73"/>
      <c r="D7" s="85"/>
      <c r="E7" s="73"/>
      <c r="F7" s="47">
        <f t="shared" si="1"/>
        <v>0</v>
      </c>
    </row>
    <row r="8" spans="1:7" ht="27" customHeight="1">
      <c r="A8" s="38" t="s">
        <v>13</v>
      </c>
      <c r="B8" s="73">
        <v>8000</v>
      </c>
      <c r="C8" s="73">
        <v>9549</v>
      </c>
      <c r="D8" s="85">
        <f t="shared" si="0"/>
        <v>1.194</v>
      </c>
      <c r="E8" s="73">
        <v>7913</v>
      </c>
      <c r="F8" s="47">
        <f t="shared" si="1"/>
        <v>20.7</v>
      </c>
    </row>
    <row r="9" spans="1:7" ht="27" customHeight="1">
      <c r="A9" s="43" t="s">
        <v>59</v>
      </c>
      <c r="B9" s="73"/>
      <c r="C9" s="73"/>
      <c r="D9" s="85"/>
      <c r="E9" s="73"/>
      <c r="F9" s="47">
        <f t="shared" si="1"/>
        <v>0</v>
      </c>
    </row>
    <row r="10" spans="1:7" ht="27" customHeight="1">
      <c r="A10" s="64" t="s">
        <v>23</v>
      </c>
      <c r="B10" s="59">
        <f>SUM(B11:B18)</f>
        <v>38000</v>
      </c>
      <c r="C10" s="59">
        <f>SUM(C11:C18)</f>
        <v>38379</v>
      </c>
      <c r="D10" s="84">
        <f t="shared" si="0"/>
        <v>1.01</v>
      </c>
      <c r="E10" s="59">
        <f>SUM(E11:E18)</f>
        <v>42211</v>
      </c>
      <c r="F10" s="60">
        <f t="shared" si="1"/>
        <v>-9.1</v>
      </c>
    </row>
    <row r="11" spans="1:7" ht="27" customHeight="1">
      <c r="A11" s="38" t="s">
        <v>24</v>
      </c>
      <c r="B11" s="73">
        <v>15000</v>
      </c>
      <c r="C11" s="73">
        <v>5428</v>
      </c>
      <c r="D11" s="85">
        <f t="shared" si="0"/>
        <v>0.36199999999999999</v>
      </c>
      <c r="E11" s="73">
        <v>15971</v>
      </c>
      <c r="F11" s="47">
        <f t="shared" si="1"/>
        <v>-66</v>
      </c>
      <c r="G11" s="54"/>
    </row>
    <row r="12" spans="1:7" ht="27" customHeight="1">
      <c r="A12" s="38" t="s">
        <v>25</v>
      </c>
      <c r="B12" s="73">
        <v>12200</v>
      </c>
      <c r="C12" s="73">
        <v>17732</v>
      </c>
      <c r="D12" s="85">
        <f t="shared" si="0"/>
        <v>1.4530000000000001</v>
      </c>
      <c r="E12" s="73">
        <v>12304</v>
      </c>
      <c r="F12" s="47">
        <f t="shared" si="1"/>
        <v>44.1</v>
      </c>
      <c r="G12" s="54"/>
    </row>
    <row r="13" spans="1:7" ht="27" customHeight="1">
      <c r="A13" s="38" t="s">
        <v>26</v>
      </c>
      <c r="B13" s="73">
        <v>4000</v>
      </c>
      <c r="C13" s="73">
        <v>5280</v>
      </c>
      <c r="D13" s="85">
        <f t="shared" si="0"/>
        <v>1.32</v>
      </c>
      <c r="E13" s="73">
        <v>5442</v>
      </c>
      <c r="F13" s="47">
        <f t="shared" si="1"/>
        <v>-3</v>
      </c>
      <c r="G13" s="54"/>
    </row>
    <row r="14" spans="1:7" ht="27" customHeight="1">
      <c r="A14" s="38" t="s">
        <v>27</v>
      </c>
      <c r="B14" s="73"/>
      <c r="C14" s="73"/>
      <c r="D14" s="85"/>
      <c r="E14" s="73">
        <v>33</v>
      </c>
      <c r="F14" s="47">
        <f t="shared" si="1"/>
        <v>-100</v>
      </c>
      <c r="G14" s="54"/>
    </row>
    <row r="15" spans="1:7" ht="27" customHeight="1">
      <c r="A15" s="38" t="s">
        <v>28</v>
      </c>
      <c r="B15" s="73">
        <v>1600</v>
      </c>
      <c r="C15" s="73">
        <v>4535</v>
      </c>
      <c r="D15" s="85">
        <f t="shared" si="0"/>
        <v>2.8340000000000001</v>
      </c>
      <c r="E15" s="73">
        <v>3261</v>
      </c>
      <c r="F15" s="47">
        <f t="shared" si="1"/>
        <v>39.1</v>
      </c>
      <c r="G15" s="54"/>
    </row>
    <row r="16" spans="1:7" ht="27" customHeight="1">
      <c r="A16" s="38" t="s">
        <v>29</v>
      </c>
      <c r="B16" s="73"/>
      <c r="C16" s="73"/>
      <c r="D16" s="85"/>
      <c r="E16" s="73"/>
      <c r="F16" s="47">
        <f t="shared" si="1"/>
        <v>0</v>
      </c>
      <c r="G16" s="54"/>
    </row>
    <row r="17" spans="1:7" ht="27" customHeight="1">
      <c r="A17" s="38" t="s">
        <v>30</v>
      </c>
      <c r="B17" s="73">
        <v>5200</v>
      </c>
      <c r="C17" s="73">
        <v>4800</v>
      </c>
      <c r="D17" s="85">
        <f t="shared" si="0"/>
        <v>0.92300000000000004</v>
      </c>
      <c r="E17" s="73">
        <v>5200</v>
      </c>
      <c r="F17" s="47">
        <f t="shared" si="1"/>
        <v>-7.7</v>
      </c>
      <c r="G17" s="54"/>
    </row>
    <row r="18" spans="1:7" ht="27" customHeight="1">
      <c r="A18" s="38" t="s">
        <v>31</v>
      </c>
      <c r="B18" s="73"/>
      <c r="C18" s="73">
        <v>604</v>
      </c>
      <c r="D18" s="85"/>
      <c r="E18" s="73"/>
      <c r="F18" s="47">
        <f t="shared" si="1"/>
        <v>0</v>
      </c>
      <c r="G18" s="54"/>
    </row>
    <row r="19" spans="1:7" ht="27" customHeight="1">
      <c r="A19" s="38"/>
      <c r="B19" s="73"/>
      <c r="C19" s="73"/>
      <c r="D19" s="73"/>
      <c r="E19" s="73"/>
      <c r="F19" s="60">
        <f t="shared" si="1"/>
        <v>0</v>
      </c>
    </row>
    <row r="20" spans="1:7" ht="27" customHeight="1">
      <c r="A20" s="38"/>
      <c r="B20" s="73"/>
      <c r="C20" s="81"/>
      <c r="D20" s="81"/>
      <c r="E20" s="62"/>
      <c r="F20" s="60">
        <f t="shared" si="1"/>
        <v>0</v>
      </c>
    </row>
    <row r="21" spans="1:7" ht="27" customHeight="1">
      <c r="A21" s="38"/>
      <c r="B21" s="73"/>
      <c r="C21" s="81"/>
      <c r="D21" s="81"/>
      <c r="E21" s="62"/>
      <c r="F21" s="60">
        <f t="shared" si="1"/>
        <v>0</v>
      </c>
    </row>
    <row r="22" spans="1:7" ht="27" customHeight="1">
      <c r="A22" s="38"/>
      <c r="B22" s="73"/>
      <c r="C22" s="81"/>
      <c r="D22" s="81"/>
      <c r="E22" s="62"/>
      <c r="F22" s="60">
        <f t="shared" si="1"/>
        <v>0</v>
      </c>
    </row>
    <row r="23" spans="1:7" ht="27" customHeight="1">
      <c r="A23" s="38"/>
      <c r="B23" s="73"/>
      <c r="C23" s="81"/>
      <c r="D23" s="81"/>
      <c r="E23" s="62"/>
      <c r="F23" s="60">
        <f t="shared" si="1"/>
        <v>0</v>
      </c>
    </row>
    <row r="24" spans="1:7" ht="27" customHeight="1">
      <c r="A24" s="38"/>
      <c r="B24" s="73"/>
      <c r="C24" s="81"/>
      <c r="D24" s="81"/>
      <c r="E24" s="62"/>
      <c r="F24" s="60">
        <f t="shared" si="1"/>
        <v>0</v>
      </c>
    </row>
    <row r="25" spans="1:7" s="30" customFormat="1" ht="27" customHeight="1">
      <c r="A25" s="48" t="s">
        <v>32</v>
      </c>
      <c r="B25" s="66">
        <f>SUM(B4,B10)</f>
        <v>86000</v>
      </c>
      <c r="C25" s="66">
        <f>SUM(C4,C10)</f>
        <v>102669</v>
      </c>
      <c r="D25" s="86">
        <f>C25/B25</f>
        <v>1.194</v>
      </c>
      <c r="E25" s="66">
        <f>SUM(E4,E10)</f>
        <v>96577</v>
      </c>
      <c r="F25" s="67">
        <f t="shared" si="1"/>
        <v>6.3</v>
      </c>
      <c r="G25" s="87"/>
    </row>
    <row r="26" spans="1:7">
      <c r="A26" s="187"/>
      <c r="B26" s="187"/>
      <c r="C26" s="187"/>
      <c r="D26" s="187"/>
      <c r="E26" s="187"/>
      <c r="F26" s="187"/>
    </row>
    <row r="27" spans="1:7">
      <c r="A27" s="188"/>
      <c r="B27" s="188"/>
      <c r="C27" s="188"/>
      <c r="D27" s="188"/>
      <c r="E27" s="188"/>
      <c r="F27" s="188"/>
    </row>
    <row r="28" spans="1:7">
      <c r="A28" s="186"/>
      <c r="B28" s="186"/>
      <c r="C28" s="186"/>
      <c r="D28" s="186"/>
      <c r="E28" s="186"/>
      <c r="F28" s="186"/>
    </row>
    <row r="29" spans="1:7">
      <c r="A29" s="186"/>
      <c r="B29" s="186"/>
      <c r="C29" s="186"/>
      <c r="D29" s="186"/>
      <c r="E29" s="186"/>
      <c r="F29" s="186"/>
    </row>
    <row r="30" spans="1:7">
      <c r="A30" s="88"/>
      <c r="B30" s="88"/>
      <c r="C30" s="88"/>
      <c r="D30" s="88"/>
      <c r="E30" s="88"/>
      <c r="F30" s="88"/>
    </row>
    <row r="31" spans="1:7">
      <c r="A31" s="88"/>
      <c r="B31" s="88"/>
      <c r="C31" s="88"/>
      <c r="D31" s="88"/>
      <c r="E31" s="88"/>
      <c r="F31" s="88"/>
    </row>
    <row r="32" spans="1:7">
      <c r="A32" s="88"/>
      <c r="B32" s="88"/>
      <c r="C32" s="88"/>
      <c r="D32" s="88"/>
      <c r="E32" s="88"/>
      <c r="F32" s="88"/>
    </row>
    <row r="33" spans="1:6">
      <c r="A33" s="88"/>
      <c r="B33" s="88"/>
      <c r="C33" s="88"/>
      <c r="D33" s="88"/>
      <c r="E33" s="88"/>
      <c r="F33" s="88"/>
    </row>
    <row r="34" spans="1:6">
      <c r="A34" s="88"/>
      <c r="B34" s="88"/>
      <c r="C34" s="88"/>
      <c r="D34" s="88"/>
      <c r="E34" s="88"/>
      <c r="F34" s="88"/>
    </row>
    <row r="35" spans="1:6">
      <c r="A35" s="88"/>
      <c r="B35" s="88"/>
      <c r="C35" s="88"/>
      <c r="D35" s="88"/>
      <c r="E35" s="88"/>
      <c r="F35" s="88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  <row r="181" spans="1:1">
      <c r="A181" s="57"/>
    </row>
    <row r="182" spans="1:1">
      <c r="A182" s="57"/>
    </row>
    <row r="183" spans="1:1">
      <c r="A183" s="57"/>
    </row>
  </sheetData>
  <mergeCells count="6">
    <mergeCell ref="A29:F29"/>
    <mergeCell ref="A1:F1"/>
    <mergeCell ref="A2:F2"/>
    <mergeCell ref="A26:F26"/>
    <mergeCell ref="A27:F27"/>
    <mergeCell ref="A28:F28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79"/>
  <sheetViews>
    <sheetView showGridLines="0" showZeros="0" workbookViewId="0">
      <selection activeCell="D7" sqref="D7"/>
    </sheetView>
  </sheetViews>
  <sheetFormatPr defaultColWidth="9" defaultRowHeight="15.6"/>
  <cols>
    <col min="1" max="1" width="32.09765625" customWidth="1"/>
    <col min="2" max="2" width="15.8984375" customWidth="1"/>
    <col min="3" max="3" width="17.5" customWidth="1"/>
    <col min="4" max="4" width="14" customWidth="1"/>
  </cols>
  <sheetData>
    <row r="1" spans="1:4" ht="26.25" customHeight="1">
      <c r="A1" s="182" t="s">
        <v>60</v>
      </c>
      <c r="B1" s="183"/>
      <c r="C1" s="183"/>
      <c r="D1" s="183"/>
    </row>
    <row r="2" spans="1:4" ht="21" customHeight="1">
      <c r="A2" s="184" t="s">
        <v>1</v>
      </c>
      <c r="B2" s="184"/>
      <c r="C2" s="184"/>
      <c r="D2" s="184"/>
    </row>
    <row r="3" spans="1:4" ht="43.5" customHeight="1">
      <c r="A3" s="69" t="s">
        <v>2</v>
      </c>
      <c r="B3" s="70" t="s">
        <v>6</v>
      </c>
      <c r="C3" s="71" t="s">
        <v>4</v>
      </c>
      <c r="D3" s="71" t="s">
        <v>61</v>
      </c>
    </row>
    <row r="4" spans="1:4" ht="24" customHeight="1">
      <c r="A4" s="38" t="s">
        <v>34</v>
      </c>
      <c r="B4" s="81">
        <v>51620</v>
      </c>
      <c r="C4" s="73">
        <v>47757</v>
      </c>
      <c r="D4" s="47">
        <f>IF(ISERROR((C4/B4-1)*100),0,(C4/B4-1)*100)</f>
        <v>-7.5</v>
      </c>
    </row>
    <row r="5" spans="1:4" ht="24" customHeight="1">
      <c r="A5" s="38" t="s">
        <v>35</v>
      </c>
      <c r="B5" s="81"/>
      <c r="C5" s="73"/>
      <c r="D5" s="47">
        <f t="shared" ref="D5:D25" si="0">IF(ISERROR((C5/B5-1)*100),0,(C5/B5-1)*100)</f>
        <v>0</v>
      </c>
    </row>
    <row r="6" spans="1:4" ht="24" customHeight="1">
      <c r="A6" s="38" t="s">
        <v>36</v>
      </c>
      <c r="B6" s="81">
        <v>1362</v>
      </c>
      <c r="C6" s="73">
        <v>21242</v>
      </c>
      <c r="D6" s="47">
        <f t="shared" si="0"/>
        <v>1459.6</v>
      </c>
    </row>
    <row r="7" spans="1:4" ht="24" customHeight="1">
      <c r="A7" s="38" t="s">
        <v>37</v>
      </c>
      <c r="B7" s="81">
        <v>30745</v>
      </c>
      <c r="C7" s="73">
        <v>36926</v>
      </c>
      <c r="D7" s="47">
        <f t="shared" si="0"/>
        <v>20.100000000000001</v>
      </c>
    </row>
    <row r="8" spans="1:4" ht="24" customHeight="1">
      <c r="A8" s="38" t="s">
        <v>38</v>
      </c>
      <c r="B8" s="81">
        <v>55278</v>
      </c>
      <c r="C8" s="73">
        <v>53287</v>
      </c>
      <c r="D8" s="47">
        <f t="shared" si="0"/>
        <v>-3.6</v>
      </c>
    </row>
    <row r="9" spans="1:4" ht="24" customHeight="1">
      <c r="A9" s="38" t="s">
        <v>39</v>
      </c>
      <c r="B9" s="81">
        <v>5829</v>
      </c>
      <c r="C9" s="73">
        <v>2184</v>
      </c>
      <c r="D9" s="47">
        <f t="shared" si="0"/>
        <v>-62.5</v>
      </c>
    </row>
    <row r="10" spans="1:4" ht="24" customHeight="1">
      <c r="A10" s="38" t="s">
        <v>40</v>
      </c>
      <c r="B10" s="81">
        <v>22736</v>
      </c>
      <c r="C10" s="73">
        <v>12423</v>
      </c>
      <c r="D10" s="47">
        <f t="shared" si="0"/>
        <v>-45.4</v>
      </c>
    </row>
    <row r="11" spans="1:4" ht="24" customHeight="1">
      <c r="A11" s="38" t="s">
        <v>41</v>
      </c>
      <c r="B11" s="81">
        <v>39398</v>
      </c>
      <c r="C11" s="73">
        <v>65382</v>
      </c>
      <c r="D11" s="47">
        <f t="shared" si="0"/>
        <v>66</v>
      </c>
    </row>
    <row r="12" spans="1:4" ht="24" customHeight="1">
      <c r="A12" s="38" t="s">
        <v>42</v>
      </c>
      <c r="B12" s="81">
        <v>48699</v>
      </c>
      <c r="C12" s="73">
        <v>31198</v>
      </c>
      <c r="D12" s="47">
        <f t="shared" si="0"/>
        <v>-35.9</v>
      </c>
    </row>
    <row r="13" spans="1:4" ht="24" customHeight="1">
      <c r="A13" s="38" t="s">
        <v>43</v>
      </c>
      <c r="B13" s="81">
        <v>19505</v>
      </c>
      <c r="C13" s="73">
        <v>4457</v>
      </c>
      <c r="D13" s="47">
        <f t="shared" si="0"/>
        <v>-77.099999999999994</v>
      </c>
    </row>
    <row r="14" spans="1:4" ht="24" customHeight="1">
      <c r="A14" s="38" t="s">
        <v>44</v>
      </c>
      <c r="B14" s="81">
        <v>17546</v>
      </c>
      <c r="C14" s="73">
        <v>2175</v>
      </c>
      <c r="D14" s="47">
        <f t="shared" si="0"/>
        <v>-87.6</v>
      </c>
    </row>
    <row r="15" spans="1:4" ht="24" customHeight="1">
      <c r="A15" s="38" t="s">
        <v>45</v>
      </c>
      <c r="B15" s="81">
        <v>53184</v>
      </c>
      <c r="C15" s="73">
        <v>26965</v>
      </c>
      <c r="D15" s="47">
        <f t="shared" si="0"/>
        <v>-49.3</v>
      </c>
    </row>
    <row r="16" spans="1:4" ht="24" customHeight="1">
      <c r="A16" s="38" t="s">
        <v>46</v>
      </c>
      <c r="B16" s="81">
        <v>1585</v>
      </c>
      <c r="C16" s="73">
        <v>5482</v>
      </c>
      <c r="D16" s="47">
        <f t="shared" si="0"/>
        <v>245.9</v>
      </c>
    </row>
    <row r="17" spans="1:4" ht="24" customHeight="1">
      <c r="A17" s="38" t="s">
        <v>47</v>
      </c>
      <c r="B17" s="73">
        <v>8418</v>
      </c>
      <c r="C17" s="73">
        <v>3980</v>
      </c>
      <c r="D17" s="47">
        <f t="shared" si="0"/>
        <v>-52.7</v>
      </c>
    </row>
    <row r="18" spans="1:4" ht="24" customHeight="1">
      <c r="A18" s="38" t="s">
        <v>48</v>
      </c>
      <c r="B18" s="73">
        <v>7330</v>
      </c>
      <c r="C18" s="73">
        <v>2533</v>
      </c>
      <c r="D18" s="47">
        <f t="shared" si="0"/>
        <v>-65.400000000000006</v>
      </c>
    </row>
    <row r="19" spans="1:4" ht="24" customHeight="1">
      <c r="A19" s="38" t="s">
        <v>49</v>
      </c>
      <c r="B19" s="73">
        <v>340</v>
      </c>
      <c r="C19" s="73"/>
      <c r="D19" s="47">
        <f t="shared" si="0"/>
        <v>-100</v>
      </c>
    </row>
    <row r="20" spans="1:4" ht="24" customHeight="1">
      <c r="A20" s="38" t="s">
        <v>62</v>
      </c>
      <c r="B20" s="73">
        <v>2569</v>
      </c>
      <c r="C20" s="73">
        <v>8245</v>
      </c>
      <c r="D20" s="47">
        <f t="shared" si="0"/>
        <v>220.9</v>
      </c>
    </row>
    <row r="21" spans="1:4" ht="24" customHeight="1">
      <c r="A21" s="38" t="s">
        <v>51</v>
      </c>
      <c r="B21" s="73">
        <v>17940</v>
      </c>
      <c r="C21" s="73">
        <v>3253</v>
      </c>
      <c r="D21" s="47">
        <f t="shared" si="0"/>
        <v>-81.900000000000006</v>
      </c>
    </row>
    <row r="22" spans="1:4" ht="24" customHeight="1">
      <c r="A22" s="38" t="s">
        <v>52</v>
      </c>
      <c r="B22" s="73">
        <v>1183</v>
      </c>
      <c r="C22" s="73">
        <v>814</v>
      </c>
      <c r="D22" s="47">
        <f t="shared" si="0"/>
        <v>-31.2</v>
      </c>
    </row>
    <row r="23" spans="1:4" ht="24" customHeight="1">
      <c r="A23" s="38" t="s">
        <v>63</v>
      </c>
      <c r="B23" s="73">
        <v>12425</v>
      </c>
      <c r="C23" s="73">
        <v>2934</v>
      </c>
      <c r="D23" s="47">
        <f t="shared" si="0"/>
        <v>-76.400000000000006</v>
      </c>
    </row>
    <row r="24" spans="1:4" ht="24" customHeight="1">
      <c r="A24" s="38" t="s">
        <v>64</v>
      </c>
      <c r="B24" s="73">
        <v>3612</v>
      </c>
      <c r="C24" s="73">
        <v>4637</v>
      </c>
      <c r="D24" s="47">
        <f t="shared" si="0"/>
        <v>28.4</v>
      </c>
    </row>
    <row r="25" spans="1:4" ht="24" customHeight="1">
      <c r="A25" s="38" t="s">
        <v>65</v>
      </c>
      <c r="B25" s="73">
        <v>133</v>
      </c>
      <c r="C25" s="73">
        <v>87</v>
      </c>
      <c r="D25" s="47">
        <f t="shared" si="0"/>
        <v>-34.6</v>
      </c>
    </row>
    <row r="26" spans="1:4" ht="24" customHeight="1">
      <c r="A26" s="38"/>
      <c r="B26" s="73"/>
      <c r="C26" s="73"/>
      <c r="D26" s="47"/>
    </row>
    <row r="27" spans="1:4" ht="24" customHeight="1">
      <c r="A27" s="38"/>
      <c r="B27" s="73"/>
      <c r="C27" s="73"/>
      <c r="D27" s="47"/>
    </row>
    <row r="28" spans="1:4" s="30" customFormat="1" ht="27" customHeight="1">
      <c r="A28" s="48" t="s">
        <v>56</v>
      </c>
      <c r="B28" s="66">
        <f>SUM(B4:B25)</f>
        <v>401437</v>
      </c>
      <c r="C28" s="66">
        <f>SUM(C4:C25)</f>
        <v>335961</v>
      </c>
      <c r="D28" s="67">
        <f>IF(ISERROR((C28/B28-1)*100),0,(C28/B28-1)*100)</f>
        <v>-16.3</v>
      </c>
    </row>
    <row r="29" spans="1:4">
      <c r="A29" s="82"/>
      <c r="B29" s="82"/>
      <c r="C29" s="82"/>
      <c r="D29" s="82"/>
    </row>
    <row r="30" spans="1:4">
      <c r="A30" s="57"/>
      <c r="B30" s="57"/>
      <c r="C30" s="57"/>
      <c r="D30" s="57"/>
    </row>
    <row r="32" spans="1:4">
      <c r="A32" s="83"/>
    </row>
    <row r="167" spans="1:1">
      <c r="A167" s="57"/>
    </row>
    <row r="168" spans="1:1">
      <c r="A168" s="57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79"/>
  <sheetViews>
    <sheetView showGridLines="0" showZeros="0" workbookViewId="0">
      <selection activeCell="C20" sqref="C20"/>
    </sheetView>
  </sheetViews>
  <sheetFormatPr defaultColWidth="9" defaultRowHeight="15.6"/>
  <cols>
    <col min="1" max="1" width="30.19921875" customWidth="1"/>
    <col min="2" max="3" width="15.59765625" customWidth="1"/>
    <col min="4" max="4" width="17.5" customWidth="1"/>
  </cols>
  <sheetData>
    <row r="1" spans="1:4" ht="26.25" customHeight="1">
      <c r="A1" s="182" t="s">
        <v>66</v>
      </c>
      <c r="B1" s="183"/>
      <c r="C1" s="183"/>
      <c r="D1" s="183"/>
    </row>
    <row r="2" spans="1:4" ht="19.5" customHeight="1">
      <c r="A2" s="189" t="s">
        <v>1</v>
      </c>
      <c r="B2" s="189"/>
      <c r="C2" s="189"/>
      <c r="D2" s="189"/>
    </row>
    <row r="3" spans="1:4" ht="51" customHeight="1">
      <c r="A3" s="69" t="s">
        <v>2</v>
      </c>
      <c r="B3" s="71" t="s">
        <v>6</v>
      </c>
      <c r="C3" s="70" t="s">
        <v>67</v>
      </c>
      <c r="D3" s="71" t="s">
        <v>7</v>
      </c>
    </row>
    <row r="4" spans="1:4" ht="28.5" customHeight="1">
      <c r="A4" s="38" t="s">
        <v>68</v>
      </c>
      <c r="B4" s="65">
        <v>99686</v>
      </c>
      <c r="C4" s="65">
        <v>97469</v>
      </c>
      <c r="D4" s="47">
        <f t="shared" ref="D4:D13" si="0">IF(B4=0,0,(C4/B4-1)*100)</f>
        <v>-2.2000000000000002</v>
      </c>
    </row>
    <row r="5" spans="1:4" ht="28.5" customHeight="1">
      <c r="A5" s="38" t="s">
        <v>69</v>
      </c>
      <c r="B5" s="65">
        <v>105689</v>
      </c>
      <c r="C5" s="65">
        <v>98481</v>
      </c>
      <c r="D5" s="47">
        <f t="shared" si="0"/>
        <v>-6.8</v>
      </c>
    </row>
    <row r="6" spans="1:4" ht="28.5" customHeight="1">
      <c r="A6" s="38" t="s">
        <v>70</v>
      </c>
      <c r="B6" s="65">
        <v>372738</v>
      </c>
      <c r="C6" s="65">
        <v>421080</v>
      </c>
      <c r="D6" s="47">
        <f t="shared" si="0"/>
        <v>13</v>
      </c>
    </row>
    <row r="7" spans="1:4" ht="28.5" customHeight="1">
      <c r="A7" s="38" t="s">
        <v>71</v>
      </c>
      <c r="B7" s="65">
        <v>209814</v>
      </c>
      <c r="C7" s="65">
        <v>227332</v>
      </c>
      <c r="D7" s="47">
        <f t="shared" si="0"/>
        <v>8.3000000000000007</v>
      </c>
    </row>
    <row r="8" spans="1:4" ht="28.5" customHeight="1">
      <c r="A8" s="38" t="s">
        <v>72</v>
      </c>
      <c r="B8" s="65">
        <v>76606</v>
      </c>
      <c r="C8" s="65">
        <v>56686</v>
      </c>
      <c r="D8" s="47">
        <f t="shared" si="0"/>
        <v>-26</v>
      </c>
    </row>
    <row r="9" spans="1:4" ht="28.5" customHeight="1">
      <c r="A9" s="38" t="s">
        <v>73</v>
      </c>
      <c r="B9" s="65">
        <v>74799</v>
      </c>
      <c r="C9" s="65">
        <v>85161</v>
      </c>
      <c r="D9" s="47">
        <f t="shared" si="0"/>
        <v>13.9</v>
      </c>
    </row>
    <row r="10" spans="1:4" ht="28.5" customHeight="1">
      <c r="A10" s="38" t="s">
        <v>74</v>
      </c>
      <c r="B10" s="65">
        <v>36990</v>
      </c>
      <c r="C10" s="65">
        <v>37193</v>
      </c>
      <c r="D10" s="47">
        <f t="shared" si="0"/>
        <v>0.5</v>
      </c>
    </row>
    <row r="11" spans="1:4" ht="28.5" customHeight="1">
      <c r="A11" s="38" t="s">
        <v>75</v>
      </c>
      <c r="B11" s="65">
        <v>50896</v>
      </c>
      <c r="C11" s="65">
        <v>43433</v>
      </c>
      <c r="D11" s="47">
        <f t="shared" si="0"/>
        <v>-14.7</v>
      </c>
    </row>
    <row r="12" spans="1:4" ht="28.5" customHeight="1">
      <c r="A12" s="38" t="s">
        <v>76</v>
      </c>
      <c r="B12" s="65">
        <v>90215</v>
      </c>
      <c r="C12" s="65">
        <v>170103</v>
      </c>
      <c r="D12" s="47">
        <f t="shared" si="0"/>
        <v>88.6</v>
      </c>
    </row>
    <row r="13" spans="1:4" ht="28.5" customHeight="1">
      <c r="A13" s="38"/>
      <c r="B13" s="65"/>
      <c r="C13" s="65"/>
      <c r="D13" s="47">
        <f t="shared" si="0"/>
        <v>0</v>
      </c>
    </row>
    <row r="14" spans="1:4" ht="28.5" customHeight="1">
      <c r="A14" s="38"/>
      <c r="B14" s="65"/>
      <c r="C14" s="65"/>
      <c r="D14" s="47">
        <f t="shared" ref="D14:D23" si="1">IF(B14=0,0,(C14/B14-1)*100)</f>
        <v>0</v>
      </c>
    </row>
    <row r="15" spans="1:4" ht="28.5" customHeight="1">
      <c r="A15" s="38"/>
      <c r="B15" s="65"/>
      <c r="C15" s="65"/>
      <c r="D15" s="47">
        <f t="shared" si="1"/>
        <v>0</v>
      </c>
    </row>
    <row r="16" spans="1:4" ht="28.5" customHeight="1">
      <c r="A16" s="38"/>
      <c r="B16" s="65"/>
      <c r="C16" s="65"/>
      <c r="D16" s="47">
        <f t="shared" si="1"/>
        <v>0</v>
      </c>
    </row>
    <row r="17" spans="1:4" ht="28.5" customHeight="1">
      <c r="A17" s="38"/>
      <c r="B17" s="65"/>
      <c r="C17" s="65"/>
      <c r="D17" s="47">
        <f t="shared" si="1"/>
        <v>0</v>
      </c>
    </row>
    <row r="18" spans="1:4" ht="28.5" customHeight="1">
      <c r="A18" s="38"/>
      <c r="B18" s="65"/>
      <c r="C18" s="65"/>
      <c r="D18" s="47">
        <f t="shared" si="1"/>
        <v>0</v>
      </c>
    </row>
    <row r="19" spans="1:4" ht="28.5" customHeight="1">
      <c r="A19" s="38"/>
      <c r="B19" s="65"/>
      <c r="C19" s="65"/>
      <c r="D19" s="47">
        <f t="shared" si="1"/>
        <v>0</v>
      </c>
    </row>
    <row r="20" spans="1:4" ht="28.5" customHeight="1">
      <c r="A20" s="38"/>
      <c r="B20" s="73"/>
      <c r="C20" s="65"/>
      <c r="D20" s="47">
        <f t="shared" si="1"/>
        <v>0</v>
      </c>
    </row>
    <row r="21" spans="1:4" ht="28.5" customHeight="1">
      <c r="A21" s="43"/>
      <c r="B21" s="73"/>
      <c r="C21" s="65"/>
      <c r="D21" s="47">
        <f t="shared" si="1"/>
        <v>0</v>
      </c>
    </row>
    <row r="22" spans="1:4" ht="28.5" customHeight="1">
      <c r="A22" s="43"/>
      <c r="B22" s="73"/>
      <c r="C22" s="65"/>
      <c r="D22" s="47">
        <f t="shared" si="1"/>
        <v>0</v>
      </c>
    </row>
    <row r="23" spans="1:4" s="30" customFormat="1" ht="23.25" customHeight="1">
      <c r="A23" s="48" t="s">
        <v>32</v>
      </c>
      <c r="B23" s="66">
        <f>SUM(B4:B22)</f>
        <v>1117433</v>
      </c>
      <c r="C23" s="66">
        <f>SUM(C4:C22)</f>
        <v>1236938</v>
      </c>
      <c r="D23" s="67">
        <f t="shared" si="1"/>
        <v>10.7</v>
      </c>
    </row>
    <row r="167" spans="1:1">
      <c r="A167" s="57"/>
    </row>
    <row r="168" spans="1:1">
      <c r="A168" s="57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180"/>
  <sheetViews>
    <sheetView showGridLines="0" showZeros="0" workbookViewId="0">
      <selection activeCell="F11" sqref="F11"/>
    </sheetView>
  </sheetViews>
  <sheetFormatPr defaultColWidth="9" defaultRowHeight="15.6"/>
  <cols>
    <col min="1" max="1" width="31.3984375" customWidth="1"/>
    <col min="2" max="3" width="15" customWidth="1"/>
    <col min="4" max="4" width="18.3984375" customWidth="1"/>
  </cols>
  <sheetData>
    <row r="1" spans="1:4" ht="26.25" customHeight="1">
      <c r="A1" s="182" t="s">
        <v>77</v>
      </c>
      <c r="B1" s="183"/>
      <c r="C1" s="183"/>
      <c r="D1" s="183"/>
    </row>
    <row r="2" spans="1:4" ht="19.5" customHeight="1">
      <c r="A2" s="184" t="s">
        <v>1</v>
      </c>
      <c r="B2" s="184"/>
      <c r="C2" s="184"/>
      <c r="D2" s="184"/>
    </row>
    <row r="3" spans="1:4" ht="51" customHeight="1">
      <c r="A3" s="34" t="s">
        <v>2</v>
      </c>
      <c r="B3" s="36" t="s">
        <v>6</v>
      </c>
      <c r="C3" s="35" t="s">
        <v>67</v>
      </c>
      <c r="D3" s="36" t="s">
        <v>7</v>
      </c>
    </row>
    <row r="4" spans="1:4" ht="27.6" customHeight="1">
      <c r="A4" s="38" t="s">
        <v>68</v>
      </c>
      <c r="B4" s="73">
        <v>252529</v>
      </c>
      <c r="C4" s="65">
        <v>231032</v>
      </c>
      <c r="D4" s="47">
        <f>IF(B4=0,0,(C4/B4-1)*100)</f>
        <v>-8.5</v>
      </c>
    </row>
    <row r="5" spans="1:4" ht="27.6" customHeight="1">
      <c r="A5" s="38" t="s">
        <v>69</v>
      </c>
      <c r="B5" s="73">
        <v>260111</v>
      </c>
      <c r="C5" s="65">
        <v>263143</v>
      </c>
      <c r="D5" s="47">
        <f t="shared" ref="D5:D24" si="0">IF(B5=0,0,(C5/B5-1)*100)</f>
        <v>1.2</v>
      </c>
    </row>
    <row r="6" spans="1:4" ht="27.6" customHeight="1">
      <c r="A6" s="38" t="s">
        <v>70</v>
      </c>
      <c r="B6" s="73">
        <v>592884</v>
      </c>
      <c r="C6" s="65">
        <v>565714</v>
      </c>
      <c r="D6" s="47">
        <f t="shared" si="0"/>
        <v>-4.5999999999999996</v>
      </c>
    </row>
    <row r="7" spans="1:4" ht="27.6" customHeight="1">
      <c r="A7" s="38" t="s">
        <v>71</v>
      </c>
      <c r="B7" s="73">
        <v>23744</v>
      </c>
      <c r="C7" s="65">
        <v>364974</v>
      </c>
      <c r="D7" s="47">
        <f t="shared" si="0"/>
        <v>1437.1</v>
      </c>
    </row>
    <row r="8" spans="1:4" ht="27.6" customHeight="1">
      <c r="A8" s="38" t="s">
        <v>72</v>
      </c>
      <c r="B8" s="73">
        <v>267916</v>
      </c>
      <c r="C8" s="65">
        <v>301783</v>
      </c>
      <c r="D8" s="47">
        <f t="shared" si="0"/>
        <v>12.6</v>
      </c>
    </row>
    <row r="9" spans="1:4" ht="27.6" customHeight="1">
      <c r="A9" s="38" t="s">
        <v>73</v>
      </c>
      <c r="B9" s="73">
        <v>282288</v>
      </c>
      <c r="C9" s="65">
        <v>279141</v>
      </c>
      <c r="D9" s="47">
        <f t="shared" si="0"/>
        <v>-1.1000000000000001</v>
      </c>
    </row>
    <row r="10" spans="1:4" ht="27.6" customHeight="1">
      <c r="A10" s="38" t="s">
        <v>74</v>
      </c>
      <c r="B10" s="73">
        <v>163144</v>
      </c>
      <c r="C10" s="65">
        <v>179296</v>
      </c>
      <c r="D10" s="47">
        <f t="shared" si="0"/>
        <v>9.9</v>
      </c>
    </row>
    <row r="11" spans="1:4" ht="27.6" customHeight="1">
      <c r="A11" s="38" t="s">
        <v>75</v>
      </c>
      <c r="B11" s="73">
        <v>67853</v>
      </c>
      <c r="C11" s="65">
        <v>57516</v>
      </c>
      <c r="D11" s="47">
        <f t="shared" si="0"/>
        <v>-15.2</v>
      </c>
    </row>
    <row r="12" spans="1:4" ht="27.6" customHeight="1">
      <c r="A12" s="38" t="s">
        <v>76</v>
      </c>
      <c r="B12" s="73">
        <v>137802</v>
      </c>
      <c r="C12" s="65">
        <v>68125</v>
      </c>
      <c r="D12" s="47">
        <f t="shared" si="0"/>
        <v>-50.6</v>
      </c>
    </row>
    <row r="13" spans="1:4" ht="27.6" customHeight="1">
      <c r="A13" s="38"/>
      <c r="B13" s="73"/>
      <c r="C13" s="65"/>
      <c r="D13" s="47">
        <f t="shared" si="0"/>
        <v>0</v>
      </c>
    </row>
    <row r="14" spans="1:4" ht="27.6" customHeight="1">
      <c r="A14" s="38"/>
      <c r="B14" s="73"/>
      <c r="C14" s="65"/>
      <c r="D14" s="47">
        <f t="shared" si="0"/>
        <v>0</v>
      </c>
    </row>
    <row r="15" spans="1:4" ht="27.6" customHeight="1">
      <c r="A15" s="38"/>
      <c r="B15" s="73"/>
      <c r="C15" s="65"/>
      <c r="D15" s="47">
        <f t="shared" si="0"/>
        <v>0</v>
      </c>
    </row>
    <row r="16" spans="1:4" ht="27.6" customHeight="1">
      <c r="A16" s="38"/>
      <c r="B16" s="73"/>
      <c r="C16" s="65"/>
      <c r="D16" s="47">
        <f t="shared" si="0"/>
        <v>0</v>
      </c>
    </row>
    <row r="17" spans="1:4" ht="27.6" customHeight="1">
      <c r="A17" s="38"/>
      <c r="B17" s="73"/>
      <c r="C17" s="65"/>
      <c r="D17" s="47">
        <f t="shared" si="0"/>
        <v>0</v>
      </c>
    </row>
    <row r="18" spans="1:4" ht="27.6" customHeight="1">
      <c r="A18" s="38"/>
      <c r="B18" s="73"/>
      <c r="C18" s="65"/>
      <c r="D18" s="47">
        <f t="shared" si="0"/>
        <v>0</v>
      </c>
    </row>
    <row r="19" spans="1:4" ht="27.6" customHeight="1">
      <c r="A19" s="38"/>
      <c r="B19" s="73"/>
      <c r="C19" s="65"/>
      <c r="D19" s="47">
        <f t="shared" si="0"/>
        <v>0</v>
      </c>
    </row>
    <row r="20" spans="1:4" ht="27.6" customHeight="1">
      <c r="A20" s="38"/>
      <c r="B20" s="73"/>
      <c r="C20" s="65"/>
      <c r="D20" s="47">
        <f t="shared" si="0"/>
        <v>0</v>
      </c>
    </row>
    <row r="21" spans="1:4" ht="27.6" customHeight="1">
      <c r="A21" s="38"/>
      <c r="B21" s="73"/>
      <c r="C21" s="65"/>
      <c r="D21" s="47">
        <f t="shared" si="0"/>
        <v>0</v>
      </c>
    </row>
    <row r="22" spans="1:4" ht="27.6" customHeight="1">
      <c r="A22" s="43"/>
      <c r="B22" s="73"/>
      <c r="C22" s="65"/>
      <c r="D22" s="47">
        <f t="shared" si="0"/>
        <v>0</v>
      </c>
    </row>
    <row r="23" spans="1:4" ht="27.6" customHeight="1">
      <c r="A23" s="38"/>
      <c r="B23" s="73"/>
      <c r="C23" s="65"/>
      <c r="D23" s="47">
        <f t="shared" si="0"/>
        <v>0</v>
      </c>
    </row>
    <row r="24" spans="1:4" s="30" customFormat="1" ht="27.6" customHeight="1">
      <c r="A24" s="48" t="s">
        <v>56</v>
      </c>
      <c r="B24" s="66">
        <f>SUM(B4:B23)</f>
        <v>2048271</v>
      </c>
      <c r="C24" s="66">
        <f>SUM(C4:C23)</f>
        <v>2310724</v>
      </c>
      <c r="D24" s="67">
        <f t="shared" si="0"/>
        <v>12.8</v>
      </c>
    </row>
    <row r="168" spans="1:1">
      <c r="A168" s="57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</sheetData>
  <mergeCells count="2">
    <mergeCell ref="A1:D1"/>
    <mergeCell ref="A2:D2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45"/>
  <sheetViews>
    <sheetView showGridLines="0" topLeftCell="A19" workbookViewId="0">
      <selection activeCell="F18" sqref="F18"/>
    </sheetView>
  </sheetViews>
  <sheetFormatPr defaultColWidth="9" defaultRowHeight="15.6"/>
  <cols>
    <col min="1" max="1" width="35" style="3" customWidth="1"/>
    <col min="2" max="2" width="12.19921875" style="3" customWidth="1"/>
    <col min="3" max="3" width="22" style="3" customWidth="1"/>
    <col min="4" max="4" width="12.09765625" style="3" customWidth="1"/>
    <col min="5" max="5" width="13.8984375" style="3" customWidth="1"/>
    <col min="6" max="6" width="17.3984375" style="3" customWidth="1"/>
    <col min="7" max="7" width="15.19921875" style="3" customWidth="1"/>
    <col min="8" max="8" width="28" style="3" customWidth="1"/>
    <col min="9" max="9" width="15.59765625" style="3" customWidth="1"/>
    <col min="10" max="10" width="18.19921875" style="3" customWidth="1"/>
    <col min="11" max="11" width="17.59765625" style="3" customWidth="1"/>
    <col min="12" max="13" width="17.8984375" style="3" customWidth="1"/>
    <col min="14" max="16384" width="9" style="3"/>
  </cols>
  <sheetData>
    <row r="1" spans="1:6" s="1" customFormat="1" ht="25.5" customHeight="1">
      <c r="A1" s="190" t="s">
        <v>78</v>
      </c>
      <c r="B1" s="191"/>
      <c r="C1" s="191"/>
      <c r="D1" s="191"/>
    </row>
    <row r="2" spans="1:6" s="2" customFormat="1" ht="25.5" customHeight="1">
      <c r="A2" s="4"/>
      <c r="B2" s="5"/>
      <c r="C2" s="5"/>
      <c r="D2" s="6" t="s">
        <v>1</v>
      </c>
    </row>
    <row r="3" spans="1:6" s="2" customFormat="1" ht="15.9" customHeight="1">
      <c r="A3" s="7" t="s">
        <v>79</v>
      </c>
      <c r="B3" s="8" t="s">
        <v>80</v>
      </c>
      <c r="C3" s="7" t="s">
        <v>81</v>
      </c>
      <c r="D3" s="9" t="s">
        <v>80</v>
      </c>
      <c r="E3" s="10"/>
    </row>
    <row r="4" spans="1:6" s="1" customFormat="1" ht="15.9" customHeight="1">
      <c r="A4" s="11" t="s">
        <v>82</v>
      </c>
      <c r="B4" s="12">
        <v>1339607</v>
      </c>
      <c r="C4" s="11" t="s">
        <v>83</v>
      </c>
      <c r="D4" s="13">
        <v>2646685</v>
      </c>
    </row>
    <row r="5" spans="1:6" s="2" customFormat="1" ht="15.9" customHeight="1">
      <c r="A5" s="14" t="s">
        <v>84</v>
      </c>
      <c r="B5" s="15">
        <f>B6+B10+B30</f>
        <v>1172074</v>
      </c>
      <c r="C5" s="16" t="s">
        <v>85</v>
      </c>
      <c r="D5" s="17">
        <f>D6+D7</f>
        <v>27327</v>
      </c>
    </row>
    <row r="6" spans="1:6" s="2" customFormat="1" ht="15.9" customHeight="1">
      <c r="A6" s="16" t="s">
        <v>86</v>
      </c>
      <c r="B6" s="15">
        <f>SUM(B7:B9)</f>
        <v>52445</v>
      </c>
      <c r="C6" s="16" t="s">
        <v>87</v>
      </c>
      <c r="D6" s="17"/>
    </row>
    <row r="7" spans="1:6" s="2" customFormat="1" ht="15.9" customHeight="1">
      <c r="A7" s="18" t="s">
        <v>88</v>
      </c>
      <c r="B7" s="15">
        <v>13707</v>
      </c>
      <c r="C7" s="16" t="s">
        <v>89</v>
      </c>
      <c r="D7" s="17">
        <v>27327</v>
      </c>
    </row>
    <row r="8" spans="1:6" s="2" customFormat="1" ht="15.9" customHeight="1">
      <c r="A8" s="18" t="s">
        <v>90</v>
      </c>
      <c r="B8" s="15">
        <v>7538</v>
      </c>
      <c r="C8" s="16"/>
      <c r="D8" s="17"/>
      <c r="F8" s="19"/>
    </row>
    <row r="9" spans="1:6" s="2" customFormat="1" ht="15.9" customHeight="1">
      <c r="A9" s="18" t="s">
        <v>91</v>
      </c>
      <c r="B9" s="15">
        <v>31200</v>
      </c>
      <c r="C9" s="16"/>
      <c r="D9" s="17"/>
      <c r="F9" s="19"/>
    </row>
    <row r="10" spans="1:6" s="2" customFormat="1" ht="15.9" customHeight="1">
      <c r="A10" s="18" t="s">
        <v>92</v>
      </c>
      <c r="B10" s="15">
        <f>SUM(B11:B29)</f>
        <v>499790</v>
      </c>
      <c r="C10" s="16"/>
      <c r="D10" s="17"/>
    </row>
    <row r="11" spans="1:6" s="2" customFormat="1" ht="15.9" customHeight="1">
      <c r="A11" s="18" t="s">
        <v>93</v>
      </c>
      <c r="B11" s="15">
        <v>19895</v>
      </c>
      <c r="C11" s="16"/>
      <c r="D11" s="17"/>
    </row>
    <row r="12" spans="1:6" s="2" customFormat="1" ht="15.9" customHeight="1">
      <c r="A12" s="20" t="s">
        <v>94</v>
      </c>
      <c r="B12" s="15">
        <f>88021+4889</f>
        <v>92910</v>
      </c>
      <c r="C12" s="16"/>
      <c r="D12" s="17"/>
    </row>
    <row r="13" spans="1:6" s="2" customFormat="1" ht="15.9" customHeight="1">
      <c r="A13" s="20" t="s">
        <v>95</v>
      </c>
      <c r="B13" s="15">
        <f>46359+9463</f>
        <v>55822</v>
      </c>
      <c r="C13" s="16"/>
      <c r="D13" s="17"/>
    </row>
    <row r="14" spans="1:6" s="2" customFormat="1" ht="15.9" customHeight="1">
      <c r="A14" s="20" t="s">
        <v>96</v>
      </c>
      <c r="B14" s="15">
        <f>1424+260</f>
        <v>1684</v>
      </c>
      <c r="C14" s="16"/>
      <c r="D14" s="17"/>
    </row>
    <row r="15" spans="1:6" s="2" customFormat="1" ht="15.9" customHeight="1">
      <c r="A15" s="20" t="s">
        <v>97</v>
      </c>
      <c r="B15" s="15">
        <v>1139</v>
      </c>
      <c r="C15" s="16"/>
      <c r="D15" s="17"/>
    </row>
    <row r="16" spans="1:6" s="2" customFormat="1" ht="15.9" customHeight="1">
      <c r="A16" s="20" t="s">
        <v>98</v>
      </c>
      <c r="B16" s="15"/>
      <c r="C16" s="16"/>
      <c r="D16" s="17"/>
    </row>
    <row r="17" spans="1:4" s="2" customFormat="1" ht="15.9" customHeight="1">
      <c r="A17" s="20" t="s">
        <v>99</v>
      </c>
      <c r="B17" s="15"/>
      <c r="C17" s="16"/>
      <c r="D17" s="17"/>
    </row>
    <row r="18" spans="1:4" s="2" customFormat="1" ht="15.9" customHeight="1">
      <c r="A18" s="20" t="s">
        <v>100</v>
      </c>
      <c r="B18" s="15">
        <f>1809+11963</f>
        <v>13772</v>
      </c>
      <c r="C18" s="21"/>
      <c r="D18" s="17"/>
    </row>
    <row r="19" spans="1:4" s="2" customFormat="1" ht="15.9" customHeight="1">
      <c r="A19" s="20" t="s">
        <v>101</v>
      </c>
      <c r="B19" s="15"/>
      <c r="C19" s="21"/>
      <c r="D19" s="17"/>
    </row>
    <row r="20" spans="1:4" s="2" customFormat="1" ht="15.9" customHeight="1">
      <c r="A20" s="18" t="s">
        <v>102</v>
      </c>
      <c r="B20" s="15">
        <v>29031</v>
      </c>
      <c r="C20" s="21"/>
      <c r="D20" s="17"/>
    </row>
    <row r="21" spans="1:4" s="2" customFormat="1" ht="15.9" customHeight="1">
      <c r="A21" s="18" t="s">
        <v>103</v>
      </c>
      <c r="B21" s="15">
        <v>455</v>
      </c>
      <c r="C21" s="21"/>
      <c r="D21" s="17"/>
    </row>
    <row r="22" spans="1:4" s="2" customFormat="1" ht="15.9" customHeight="1">
      <c r="A22" s="18" t="s">
        <v>104</v>
      </c>
      <c r="B22" s="15">
        <v>9530</v>
      </c>
      <c r="C22" s="21"/>
      <c r="D22" s="17"/>
    </row>
    <row r="23" spans="1:4" s="2" customFormat="1" ht="15.9" customHeight="1">
      <c r="A23" s="18" t="s">
        <v>105</v>
      </c>
      <c r="B23" s="15">
        <f>5140+571</f>
        <v>5711</v>
      </c>
      <c r="C23" s="21"/>
      <c r="D23" s="17"/>
    </row>
    <row r="24" spans="1:4" s="2" customFormat="1" ht="15.9" customHeight="1">
      <c r="A24" s="18" t="s">
        <v>106</v>
      </c>
      <c r="B24" s="15">
        <v>141090</v>
      </c>
      <c r="C24" s="21"/>
      <c r="D24" s="17"/>
    </row>
    <row r="25" spans="1:4" s="2" customFormat="1" ht="15.9" customHeight="1">
      <c r="A25" s="18" t="s">
        <v>107</v>
      </c>
      <c r="B25" s="15"/>
      <c r="C25" s="21"/>
      <c r="D25" s="17"/>
    </row>
    <row r="26" spans="1:4" s="2" customFormat="1" ht="15.9" customHeight="1">
      <c r="A26" s="18" t="s">
        <v>108</v>
      </c>
      <c r="B26" s="15"/>
      <c r="C26" s="21"/>
      <c r="D26" s="17"/>
    </row>
    <row r="27" spans="1:4" s="2" customFormat="1" ht="15.9" customHeight="1">
      <c r="A27" s="18" t="s">
        <v>109</v>
      </c>
      <c r="B27" s="15">
        <v>10545</v>
      </c>
      <c r="C27" s="21"/>
      <c r="D27" s="17"/>
    </row>
    <row r="28" spans="1:4" s="2" customFormat="1" ht="15.9" customHeight="1">
      <c r="A28" s="18" t="s">
        <v>110</v>
      </c>
      <c r="B28" s="15">
        <v>4934</v>
      </c>
      <c r="C28" s="21"/>
      <c r="D28" s="17"/>
    </row>
    <row r="29" spans="1:4" s="2" customFormat="1" ht="15.9" customHeight="1">
      <c r="A29" s="18" t="s">
        <v>111</v>
      </c>
      <c r="B29" s="15">
        <v>113272</v>
      </c>
      <c r="C29" s="21"/>
      <c r="D29" s="17"/>
    </row>
    <row r="30" spans="1:4" s="2" customFormat="1" ht="15.9" customHeight="1">
      <c r="A30" s="18" t="s">
        <v>112</v>
      </c>
      <c r="B30" s="15">
        <v>619839</v>
      </c>
      <c r="C30" s="21"/>
      <c r="D30" s="17"/>
    </row>
    <row r="31" spans="1:4" s="2" customFormat="1" ht="15.9" customHeight="1">
      <c r="A31" s="18"/>
      <c r="B31" s="15"/>
      <c r="C31" s="21"/>
      <c r="D31" s="17"/>
    </row>
    <row r="32" spans="1:4" s="2" customFormat="1" ht="15.9" customHeight="1">
      <c r="A32" s="18" t="s">
        <v>113</v>
      </c>
      <c r="B32" s="15">
        <v>62611</v>
      </c>
      <c r="C32" s="21" t="s">
        <v>114</v>
      </c>
      <c r="D32" s="17">
        <f>SUM(D33:D35)</f>
        <v>30817</v>
      </c>
    </row>
    <row r="33" spans="1:6" s="2" customFormat="1" ht="15.9" customHeight="1">
      <c r="A33" s="18" t="s">
        <v>115</v>
      </c>
      <c r="B33" s="15">
        <f>SUM(B34:B37)</f>
        <v>51614</v>
      </c>
      <c r="C33" s="21" t="s">
        <v>116</v>
      </c>
      <c r="D33" s="17">
        <v>26255</v>
      </c>
    </row>
    <row r="34" spans="1:6" s="2" customFormat="1" ht="15.9" customHeight="1">
      <c r="A34" s="18" t="s">
        <v>117</v>
      </c>
      <c r="B34" s="15">
        <v>36126</v>
      </c>
      <c r="C34" s="21" t="s">
        <v>118</v>
      </c>
      <c r="D34" s="17">
        <v>4562</v>
      </c>
    </row>
    <row r="35" spans="1:6" s="2" customFormat="1" ht="15.9" customHeight="1">
      <c r="A35" s="18" t="s">
        <v>119</v>
      </c>
      <c r="B35" s="15">
        <v>14044</v>
      </c>
      <c r="C35" s="21" t="s">
        <v>120</v>
      </c>
      <c r="D35" s="17"/>
    </row>
    <row r="36" spans="1:6" s="2" customFormat="1" ht="15.9" customHeight="1">
      <c r="A36" s="18" t="s">
        <v>121</v>
      </c>
      <c r="B36" s="15">
        <v>582</v>
      </c>
      <c r="C36" s="21" t="s">
        <v>122</v>
      </c>
      <c r="D36" s="17">
        <v>160700</v>
      </c>
    </row>
    <row r="37" spans="1:6" s="2" customFormat="1" ht="15.9" customHeight="1">
      <c r="A37" s="18" t="s">
        <v>123</v>
      </c>
      <c r="B37" s="15">
        <v>862</v>
      </c>
      <c r="C37" s="21" t="s">
        <v>124</v>
      </c>
      <c r="D37" s="17"/>
    </row>
    <row r="38" spans="1:6" s="2" customFormat="1" ht="15.9" customHeight="1">
      <c r="A38" s="18" t="s">
        <v>125</v>
      </c>
      <c r="B38" s="15"/>
      <c r="C38" s="21" t="s">
        <v>126</v>
      </c>
      <c r="D38" s="17"/>
    </row>
    <row r="39" spans="1:6" s="2" customFormat="1" ht="15.9" customHeight="1">
      <c r="A39" s="16" t="s">
        <v>127</v>
      </c>
      <c r="B39" s="15">
        <v>338030</v>
      </c>
      <c r="C39" s="21" t="s">
        <v>128</v>
      </c>
      <c r="D39" s="17">
        <v>98407</v>
      </c>
    </row>
    <row r="40" spans="1:6" s="2" customFormat="1" ht="15.9" customHeight="1">
      <c r="A40" s="16" t="s">
        <v>129</v>
      </c>
      <c r="B40" s="15"/>
      <c r="C40" s="21"/>
      <c r="D40" s="17"/>
    </row>
    <row r="41" spans="1:6" s="2" customFormat="1" ht="15.9" customHeight="1">
      <c r="A41" s="22"/>
      <c r="B41" s="23"/>
      <c r="C41" s="21"/>
      <c r="D41" s="24"/>
    </row>
    <row r="42" spans="1:6" s="2" customFormat="1" ht="15.9" customHeight="1">
      <c r="A42" s="25" t="s">
        <v>130</v>
      </c>
      <c r="B42" s="26">
        <f>B4+B5+B32+B33+B38+B39+B40</f>
        <v>2963936</v>
      </c>
      <c r="C42" s="25" t="s">
        <v>131</v>
      </c>
      <c r="D42" s="27">
        <f>D4+D5+D32+D36+D37+D39</f>
        <v>2963936</v>
      </c>
    </row>
    <row r="45" spans="1:6">
      <c r="E45" s="29"/>
      <c r="F45" s="29"/>
    </row>
  </sheetData>
  <mergeCells count="1">
    <mergeCell ref="A1:D1"/>
  </mergeCells>
  <phoneticPr fontId="18" type="noConversion"/>
  <pageMargins left="0.78680555555555598" right="0.78680555555555598" top="0.78680555555555598" bottom="0.78680555555555598" header="0.31458333333333299" footer="0.59027777777777801"/>
  <pageSetup paperSize="9" orientation="portrait" verticalDpi="300"/>
  <headerFooter>
    <oddFooter>&amp;C-7-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8"/>
  <sheetViews>
    <sheetView showGridLines="0" topLeftCell="A4" workbookViewId="0">
      <selection sqref="A1:D1"/>
    </sheetView>
  </sheetViews>
  <sheetFormatPr defaultColWidth="9" defaultRowHeight="15.6"/>
  <cols>
    <col min="1" max="1" width="33" style="3" customWidth="1"/>
    <col min="2" max="2" width="12.09765625" style="3" customWidth="1"/>
    <col min="3" max="3" width="22.69921875" style="3" customWidth="1"/>
    <col min="4" max="4" width="11.8984375" style="3" customWidth="1"/>
    <col min="5" max="5" width="13.8984375" style="3" customWidth="1"/>
    <col min="6" max="6" width="17.3984375" style="3" customWidth="1"/>
    <col min="7" max="7" width="15.19921875" style="3" customWidth="1"/>
    <col min="8" max="8" width="28" style="3" customWidth="1"/>
    <col min="9" max="9" width="15.59765625" style="3" customWidth="1"/>
    <col min="10" max="10" width="18.19921875" style="3" customWidth="1"/>
    <col min="11" max="11" width="17.59765625" style="3" customWidth="1"/>
    <col min="12" max="13" width="17.8984375" style="3" customWidth="1"/>
    <col min="14" max="16384" width="9" style="3"/>
  </cols>
  <sheetData>
    <row r="1" spans="1:6" s="1" customFormat="1" ht="25.5" customHeight="1">
      <c r="A1" s="190" t="s">
        <v>132</v>
      </c>
      <c r="B1" s="191"/>
      <c r="C1" s="191"/>
      <c r="D1" s="191"/>
    </row>
    <row r="2" spans="1:6" s="2" customFormat="1" ht="25.5" customHeight="1">
      <c r="A2" s="4"/>
      <c r="B2" s="5"/>
      <c r="C2" s="5"/>
      <c r="D2" s="6" t="s">
        <v>1</v>
      </c>
    </row>
    <row r="3" spans="1:6" s="2" customFormat="1" ht="15" customHeight="1">
      <c r="A3" s="78" t="s">
        <v>79</v>
      </c>
      <c r="B3" s="79" t="s">
        <v>80</v>
      </c>
      <c r="C3" s="78" t="s">
        <v>81</v>
      </c>
      <c r="D3" s="80" t="s">
        <v>80</v>
      </c>
      <c r="E3" s="10"/>
    </row>
    <row r="4" spans="1:6" s="2" customFormat="1" ht="15" customHeight="1">
      <c r="A4" s="11" t="s">
        <v>82</v>
      </c>
      <c r="B4" s="12">
        <v>38379</v>
      </c>
      <c r="C4" s="11" t="s">
        <v>83</v>
      </c>
      <c r="D4" s="13">
        <v>335961</v>
      </c>
    </row>
    <row r="5" spans="1:6" s="2" customFormat="1" ht="15" customHeight="1">
      <c r="A5" s="14" t="s">
        <v>84</v>
      </c>
      <c r="B5" s="15">
        <f>B6+B10+B30</f>
        <v>244559</v>
      </c>
      <c r="C5" s="16" t="s">
        <v>85</v>
      </c>
      <c r="D5" s="17">
        <f>D6+D7</f>
        <v>3761</v>
      </c>
    </row>
    <row r="6" spans="1:6" s="2" customFormat="1" ht="15" customHeight="1">
      <c r="A6" s="16" t="s">
        <v>86</v>
      </c>
      <c r="B6" s="15">
        <f>SUM(B7:B8)</f>
        <v>3652</v>
      </c>
      <c r="C6" s="16" t="s">
        <v>87</v>
      </c>
      <c r="D6" s="17"/>
    </row>
    <row r="7" spans="1:6" s="2" customFormat="1" ht="15" customHeight="1">
      <c r="A7" s="18" t="s">
        <v>88</v>
      </c>
      <c r="B7" s="15">
        <v>1933</v>
      </c>
      <c r="C7" s="16" t="s">
        <v>89</v>
      </c>
      <c r="D7" s="17">
        <v>3761</v>
      </c>
    </row>
    <row r="8" spans="1:6" s="2" customFormat="1" ht="15" customHeight="1">
      <c r="A8" s="18" t="s">
        <v>90</v>
      </c>
      <c r="B8" s="15">
        <v>1719</v>
      </c>
      <c r="C8" s="16" t="s">
        <v>133</v>
      </c>
      <c r="D8" s="17">
        <v>133280</v>
      </c>
      <c r="F8" s="19"/>
    </row>
    <row r="9" spans="1:6" s="2" customFormat="1" ht="15" customHeight="1">
      <c r="A9" s="18" t="s">
        <v>91</v>
      </c>
      <c r="B9" s="15"/>
      <c r="C9" s="16"/>
      <c r="D9" s="17"/>
      <c r="F9" s="19"/>
    </row>
    <row r="10" spans="1:6" s="2" customFormat="1" ht="15" customHeight="1">
      <c r="A10" s="18" t="s">
        <v>92</v>
      </c>
      <c r="B10" s="15">
        <f>SUM(B11:B29)</f>
        <v>162833</v>
      </c>
      <c r="C10" s="16"/>
      <c r="D10" s="17"/>
    </row>
    <row r="11" spans="1:6" s="2" customFormat="1" ht="15" customHeight="1">
      <c r="A11" s="18" t="s">
        <v>93</v>
      </c>
      <c r="B11" s="15">
        <v>4672</v>
      </c>
      <c r="C11" s="16"/>
      <c r="D11" s="17"/>
    </row>
    <row r="12" spans="1:6" s="2" customFormat="1" ht="15" customHeight="1">
      <c r="A12" s="20" t="s">
        <v>94</v>
      </c>
      <c r="B12" s="15">
        <v>12692</v>
      </c>
      <c r="C12" s="16"/>
      <c r="D12" s="17"/>
    </row>
    <row r="13" spans="1:6" s="2" customFormat="1" ht="15" customHeight="1">
      <c r="A13" s="20" t="s">
        <v>95</v>
      </c>
      <c r="B13" s="15">
        <v>42</v>
      </c>
      <c r="C13" s="16"/>
      <c r="D13" s="17"/>
    </row>
    <row r="14" spans="1:6" s="2" customFormat="1" ht="15" customHeight="1">
      <c r="A14" s="20" t="s">
        <v>96</v>
      </c>
      <c r="B14" s="15">
        <v>189</v>
      </c>
      <c r="C14" s="16"/>
      <c r="D14" s="17"/>
    </row>
    <row r="15" spans="1:6" s="2" customFormat="1" ht="15" customHeight="1">
      <c r="A15" s="20" t="s">
        <v>97</v>
      </c>
      <c r="B15" s="15">
        <v>1108</v>
      </c>
      <c r="C15" s="16"/>
      <c r="D15" s="17"/>
    </row>
    <row r="16" spans="1:6" s="2" customFormat="1" ht="15" customHeight="1">
      <c r="A16" s="20" t="s">
        <v>98</v>
      </c>
      <c r="B16" s="15"/>
      <c r="C16" s="16"/>
      <c r="D16" s="17"/>
    </row>
    <row r="17" spans="1:4" s="2" customFormat="1" ht="15" customHeight="1">
      <c r="A17" s="20" t="s">
        <v>99</v>
      </c>
      <c r="B17" s="15"/>
      <c r="C17" s="16"/>
      <c r="D17" s="17"/>
    </row>
    <row r="18" spans="1:4" s="2" customFormat="1" ht="15" customHeight="1">
      <c r="A18" s="20" t="s">
        <v>100</v>
      </c>
      <c r="B18" s="15">
        <v>1187</v>
      </c>
      <c r="C18" s="21"/>
      <c r="D18" s="17"/>
    </row>
    <row r="19" spans="1:4" s="2" customFormat="1" ht="15" customHeight="1">
      <c r="A19" s="20" t="s">
        <v>101</v>
      </c>
      <c r="B19" s="15"/>
      <c r="C19" s="21"/>
      <c r="D19" s="17"/>
    </row>
    <row r="20" spans="1:4" s="2" customFormat="1" ht="15" customHeight="1">
      <c r="A20" s="18" t="s">
        <v>102</v>
      </c>
      <c r="B20" s="15">
        <v>6517</v>
      </c>
      <c r="C20" s="21"/>
      <c r="D20" s="17"/>
    </row>
    <row r="21" spans="1:4" s="2" customFormat="1" ht="15" customHeight="1">
      <c r="A21" s="18" t="s">
        <v>103</v>
      </c>
      <c r="B21" s="15"/>
      <c r="C21" s="21"/>
      <c r="D21" s="17"/>
    </row>
    <row r="22" spans="1:4" s="2" customFormat="1" ht="15" customHeight="1">
      <c r="A22" s="18" t="s">
        <v>104</v>
      </c>
      <c r="B22" s="15"/>
      <c r="C22" s="21"/>
      <c r="D22" s="17"/>
    </row>
    <row r="23" spans="1:4" s="2" customFormat="1" ht="15" customHeight="1">
      <c r="A23" s="18" t="s">
        <v>105</v>
      </c>
      <c r="B23" s="15"/>
      <c r="C23" s="21"/>
      <c r="D23" s="17"/>
    </row>
    <row r="24" spans="1:4" s="2" customFormat="1" ht="15" customHeight="1">
      <c r="A24" s="18" t="s">
        <v>106</v>
      </c>
      <c r="B24" s="15">
        <v>22172</v>
      </c>
      <c r="C24" s="21"/>
      <c r="D24" s="17"/>
    </row>
    <row r="25" spans="1:4" s="2" customFormat="1" ht="15" customHeight="1">
      <c r="A25" s="18" t="s">
        <v>107</v>
      </c>
      <c r="B25" s="15"/>
      <c r="C25" s="21"/>
      <c r="D25" s="17"/>
    </row>
    <row r="26" spans="1:4" s="2" customFormat="1" ht="15" customHeight="1">
      <c r="A26" s="18" t="s">
        <v>108</v>
      </c>
      <c r="B26" s="15"/>
      <c r="C26" s="21"/>
      <c r="D26" s="17"/>
    </row>
    <row r="27" spans="1:4" s="2" customFormat="1" ht="15" customHeight="1">
      <c r="A27" s="18" t="s">
        <v>109</v>
      </c>
      <c r="B27" s="15">
        <v>982</v>
      </c>
      <c r="C27" s="21"/>
      <c r="D27" s="17"/>
    </row>
    <row r="28" spans="1:4" s="2" customFormat="1" ht="15" customHeight="1">
      <c r="A28" s="18" t="s">
        <v>110</v>
      </c>
      <c r="B28" s="15"/>
      <c r="C28" s="21"/>
      <c r="D28" s="17"/>
    </row>
    <row r="29" spans="1:4" s="2" customFormat="1" ht="15" customHeight="1">
      <c r="A29" s="18" t="s">
        <v>111</v>
      </c>
      <c r="B29" s="15">
        <v>113272</v>
      </c>
      <c r="C29" s="21"/>
      <c r="D29" s="17"/>
    </row>
    <row r="30" spans="1:4" s="2" customFormat="1" ht="15" customHeight="1">
      <c r="A30" s="18" t="s">
        <v>112</v>
      </c>
      <c r="B30" s="15">
        <v>78074</v>
      </c>
      <c r="C30" s="21"/>
      <c r="D30" s="17"/>
    </row>
    <row r="31" spans="1:4" s="2" customFormat="1" ht="15" customHeight="1">
      <c r="A31" s="18"/>
      <c r="B31" s="15"/>
      <c r="C31" s="21"/>
      <c r="D31" s="17"/>
    </row>
    <row r="32" spans="1:4" s="2" customFormat="1" ht="15" customHeight="1">
      <c r="A32" s="18" t="s">
        <v>113</v>
      </c>
      <c r="B32" s="15">
        <v>42928</v>
      </c>
      <c r="C32" s="21" t="s">
        <v>114</v>
      </c>
      <c r="D32" s="17">
        <f>D33+D34+D35</f>
        <v>23400</v>
      </c>
    </row>
    <row r="33" spans="1:6" s="2" customFormat="1" ht="15" customHeight="1">
      <c r="A33" s="18" t="s">
        <v>134</v>
      </c>
      <c r="B33" s="15">
        <v>14800</v>
      </c>
      <c r="C33" s="21" t="s">
        <v>116</v>
      </c>
      <c r="D33" s="17">
        <v>23400</v>
      </c>
    </row>
    <row r="34" spans="1:6" s="2" customFormat="1" ht="15" customHeight="1">
      <c r="A34" s="18" t="s">
        <v>135</v>
      </c>
      <c r="B34" s="15">
        <v>64290</v>
      </c>
      <c r="C34" s="21" t="s">
        <v>118</v>
      </c>
      <c r="D34" s="17"/>
    </row>
    <row r="35" spans="1:6" s="2" customFormat="1" ht="15" customHeight="1">
      <c r="A35" s="18" t="s">
        <v>136</v>
      </c>
      <c r="B35" s="15">
        <v>122721</v>
      </c>
      <c r="C35" s="21" t="s">
        <v>120</v>
      </c>
      <c r="D35" s="17"/>
    </row>
    <row r="36" spans="1:6" s="2" customFormat="1" ht="15" customHeight="1">
      <c r="A36" s="18" t="s">
        <v>115</v>
      </c>
      <c r="B36" s="15">
        <f>SUM(B37:B40)</f>
        <v>21791</v>
      </c>
      <c r="C36" s="21" t="s">
        <v>122</v>
      </c>
      <c r="D36" s="17">
        <v>69945</v>
      </c>
    </row>
    <row r="37" spans="1:6" s="2" customFormat="1" ht="15" customHeight="1">
      <c r="A37" s="18" t="s">
        <v>117</v>
      </c>
      <c r="B37" s="15">
        <v>20788</v>
      </c>
      <c r="C37" s="21" t="s">
        <v>124</v>
      </c>
      <c r="D37" s="17">
        <v>253648</v>
      </c>
    </row>
    <row r="38" spans="1:6" s="2" customFormat="1" ht="15" customHeight="1">
      <c r="A38" s="18" t="s">
        <v>119</v>
      </c>
      <c r="B38" s="15">
        <v>673</v>
      </c>
      <c r="C38" s="21" t="s">
        <v>126</v>
      </c>
      <c r="D38" s="17"/>
    </row>
    <row r="39" spans="1:6" s="2" customFormat="1" ht="15" customHeight="1">
      <c r="A39" s="18" t="s">
        <v>121</v>
      </c>
      <c r="B39" s="15">
        <v>330</v>
      </c>
      <c r="C39" s="21" t="s">
        <v>128</v>
      </c>
      <c r="D39" s="17">
        <v>67503</v>
      </c>
    </row>
    <row r="40" spans="1:6" s="2" customFormat="1" ht="15" customHeight="1">
      <c r="A40" s="18" t="s">
        <v>123</v>
      </c>
      <c r="B40" s="15"/>
      <c r="C40" s="21"/>
      <c r="D40" s="17"/>
    </row>
    <row r="41" spans="1:6" s="2" customFormat="1" ht="15" customHeight="1">
      <c r="A41" s="18" t="s">
        <v>125</v>
      </c>
      <c r="B41" s="15"/>
      <c r="C41" s="21"/>
      <c r="D41" s="17"/>
    </row>
    <row r="42" spans="1:6" s="2" customFormat="1" ht="15" customHeight="1">
      <c r="A42" s="16" t="s">
        <v>127</v>
      </c>
      <c r="B42" s="15">
        <v>338030</v>
      </c>
      <c r="C42" s="21"/>
      <c r="D42" s="17"/>
    </row>
    <row r="43" spans="1:6" s="2" customFormat="1" ht="15" customHeight="1">
      <c r="A43" s="16" t="s">
        <v>129</v>
      </c>
      <c r="B43" s="15"/>
      <c r="C43" s="21"/>
      <c r="D43" s="17"/>
    </row>
    <row r="44" spans="1:6" s="2" customFormat="1" ht="15" customHeight="1">
      <c r="A44" s="22"/>
      <c r="B44" s="23"/>
      <c r="C44" s="21"/>
      <c r="D44" s="24"/>
    </row>
    <row r="45" spans="1:6" s="2" customFormat="1" ht="15" customHeight="1">
      <c r="A45" s="25" t="s">
        <v>137</v>
      </c>
      <c r="B45" s="26">
        <f>B4+B5+B32+B33+B34+B35+B36+B42</f>
        <v>887498</v>
      </c>
      <c r="C45" s="25" t="s">
        <v>138</v>
      </c>
      <c r="D45" s="27">
        <f>D4+D5+D8+D32+D36+D37+D39</f>
        <v>887498</v>
      </c>
      <c r="E45" s="28"/>
    </row>
    <row r="48" spans="1:6">
      <c r="E48" s="29"/>
      <c r="F48" s="29"/>
    </row>
  </sheetData>
  <mergeCells count="1">
    <mergeCell ref="A1:D1"/>
  </mergeCells>
  <phoneticPr fontId="18" type="noConversion"/>
  <pageMargins left="0.78680555555555598" right="0.78680555555555598" top="0.78680555555555598" bottom="0.78680555555555598" header="0.31458333333333299" footer="0.59027777777777801"/>
  <pageSetup paperSize="9" orientation="portrait" verticalDpi="300"/>
  <headerFooter>
    <oddFooter>&amp;C-8-</oddFoot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83"/>
  <sheetViews>
    <sheetView showGridLines="0" showZeros="0" zoomScale="70" zoomScaleNormal="70" workbookViewId="0">
      <selection activeCell="H25" sqref="H25"/>
    </sheetView>
  </sheetViews>
  <sheetFormatPr defaultColWidth="9" defaultRowHeight="15.6"/>
  <cols>
    <col min="1" max="1" width="32.59765625" customWidth="1"/>
    <col min="2" max="2" width="15" customWidth="1"/>
    <col min="3" max="3" width="14.19921875" customWidth="1"/>
    <col min="4" max="4" width="18" customWidth="1"/>
    <col min="5" max="5" width="9.5" customWidth="1"/>
  </cols>
  <sheetData>
    <row r="1" spans="1:4" ht="26.25" customHeight="1">
      <c r="A1" s="182" t="s">
        <v>139</v>
      </c>
      <c r="B1" s="183"/>
      <c r="C1" s="183"/>
      <c r="D1" s="183"/>
    </row>
    <row r="2" spans="1:4" ht="14.25" customHeight="1">
      <c r="A2" s="32"/>
      <c r="B2" s="32"/>
      <c r="C2" s="32"/>
      <c r="D2" s="32"/>
    </row>
    <row r="3" spans="1:4" ht="19.5" customHeight="1">
      <c r="A3" s="184" t="s">
        <v>1</v>
      </c>
      <c r="B3" s="184"/>
      <c r="C3" s="184"/>
      <c r="D3" s="184"/>
    </row>
    <row r="4" spans="1:4" ht="21" customHeight="1">
      <c r="A4" s="34" t="s">
        <v>2</v>
      </c>
      <c r="B4" s="35" t="s">
        <v>140</v>
      </c>
      <c r="C4" s="36" t="s">
        <v>141</v>
      </c>
      <c r="D4" s="36" t="s">
        <v>7</v>
      </c>
    </row>
    <row r="5" spans="1:4" ht="21" customHeight="1">
      <c r="A5" s="38" t="s">
        <v>8</v>
      </c>
      <c r="B5" s="65">
        <f>SUM(B6:B20)</f>
        <v>798546</v>
      </c>
      <c r="C5" s="65">
        <f>SUM(C6:C20)</f>
        <v>1022600</v>
      </c>
      <c r="D5" s="47">
        <f>IF(OR(B5=0,C5=0),0,(C5/B5-1)*100)</f>
        <v>28.1</v>
      </c>
    </row>
    <row r="6" spans="1:4" ht="21" customHeight="1">
      <c r="A6" s="38" t="s">
        <v>9</v>
      </c>
      <c r="B6" s="65">
        <f ca="1">表一—全州收入!C5</f>
        <v>331885</v>
      </c>
      <c r="C6" s="62">
        <v>452875</v>
      </c>
      <c r="D6" s="47">
        <f t="shared" ref="D6:D29" si="0">IF(OR(B6=0,C6=0),0,(C6/B6-1)*100)</f>
        <v>36.5</v>
      </c>
    </row>
    <row r="7" spans="1:4" ht="21" customHeight="1">
      <c r="A7" s="38" t="s">
        <v>10</v>
      </c>
      <c r="B7" s="65">
        <f ca="1">表一—全州收入!C6</f>
        <v>3065</v>
      </c>
      <c r="C7" s="62"/>
      <c r="D7" s="47">
        <f t="shared" si="0"/>
        <v>0</v>
      </c>
    </row>
    <row r="8" spans="1:4" ht="21" customHeight="1">
      <c r="A8" s="38" t="s">
        <v>11</v>
      </c>
      <c r="B8" s="65">
        <f ca="1">表一—全州收入!C7</f>
        <v>117881</v>
      </c>
      <c r="C8" s="62">
        <v>154201</v>
      </c>
      <c r="D8" s="47">
        <f t="shared" si="0"/>
        <v>30.8</v>
      </c>
    </row>
    <row r="9" spans="1:4" ht="21" customHeight="1">
      <c r="A9" s="38" t="s">
        <v>12</v>
      </c>
      <c r="B9" s="65">
        <f ca="1">表一—全州收入!C8</f>
        <v>46718</v>
      </c>
      <c r="C9" s="62">
        <v>56718</v>
      </c>
      <c r="D9" s="47">
        <f t="shared" si="0"/>
        <v>21.4</v>
      </c>
    </row>
    <row r="10" spans="1:4" ht="21" customHeight="1">
      <c r="A10" s="38" t="s">
        <v>13</v>
      </c>
      <c r="B10" s="65">
        <f ca="1">表一—全州收入!C9</f>
        <v>20175</v>
      </c>
      <c r="C10" s="62">
        <v>25569</v>
      </c>
      <c r="D10" s="47">
        <f t="shared" si="0"/>
        <v>26.7</v>
      </c>
    </row>
    <row r="11" spans="1:4" ht="21" customHeight="1">
      <c r="A11" s="38" t="s">
        <v>14</v>
      </c>
      <c r="B11" s="65">
        <f ca="1">表一—全州收入!C10</f>
        <v>38495</v>
      </c>
      <c r="C11" s="62">
        <v>47568</v>
      </c>
      <c r="D11" s="47">
        <f t="shared" si="0"/>
        <v>23.6</v>
      </c>
    </row>
    <row r="12" spans="1:4" ht="21" customHeight="1">
      <c r="A12" s="38" t="s">
        <v>15</v>
      </c>
      <c r="B12" s="65">
        <f ca="1">表一—全州收入!C11</f>
        <v>43049</v>
      </c>
      <c r="C12" s="62">
        <v>54865</v>
      </c>
      <c r="D12" s="47">
        <f t="shared" si="0"/>
        <v>27.4</v>
      </c>
    </row>
    <row r="13" spans="1:4" ht="21" customHeight="1">
      <c r="A13" s="38" t="s">
        <v>16</v>
      </c>
      <c r="B13" s="65">
        <f ca="1">表一—全州收入!C12</f>
        <v>16129</v>
      </c>
      <c r="C13" s="62">
        <v>19569</v>
      </c>
      <c r="D13" s="47">
        <f t="shared" si="0"/>
        <v>21.3</v>
      </c>
    </row>
    <row r="14" spans="1:4" ht="21" customHeight="1">
      <c r="A14" s="38" t="s">
        <v>17</v>
      </c>
      <c r="B14" s="65">
        <f ca="1">表一—全州收入!C13</f>
        <v>58443</v>
      </c>
      <c r="C14" s="62">
        <v>62356</v>
      </c>
      <c r="D14" s="47">
        <f t="shared" si="0"/>
        <v>6.7</v>
      </c>
    </row>
    <row r="15" spans="1:4" ht="21" customHeight="1">
      <c r="A15" s="38" t="s">
        <v>18</v>
      </c>
      <c r="B15" s="65">
        <f ca="1">表一—全州收入!C14</f>
        <v>33719</v>
      </c>
      <c r="C15" s="62">
        <v>38569</v>
      </c>
      <c r="D15" s="47">
        <f t="shared" si="0"/>
        <v>14.4</v>
      </c>
    </row>
    <row r="16" spans="1:4" ht="21" customHeight="1">
      <c r="A16" s="38" t="s">
        <v>19</v>
      </c>
      <c r="B16" s="65">
        <f ca="1">表一—全州收入!C15</f>
        <v>12705</v>
      </c>
      <c r="C16" s="62">
        <v>14527</v>
      </c>
      <c r="D16" s="47">
        <f t="shared" si="0"/>
        <v>14.3</v>
      </c>
    </row>
    <row r="17" spans="1:4" ht="21" customHeight="1">
      <c r="A17" s="38" t="s">
        <v>20</v>
      </c>
      <c r="B17" s="65">
        <f ca="1">表一—全州收入!C16</f>
        <v>38435</v>
      </c>
      <c r="C17" s="62">
        <v>40527</v>
      </c>
      <c r="D17" s="47">
        <f t="shared" si="0"/>
        <v>5.4</v>
      </c>
    </row>
    <row r="18" spans="1:4" ht="21" customHeight="1">
      <c r="A18" s="38" t="s">
        <v>21</v>
      </c>
      <c r="B18" s="65">
        <f ca="1">表一—全州收入!C17</f>
        <v>37847</v>
      </c>
      <c r="C18" s="62">
        <v>39856</v>
      </c>
      <c r="D18" s="47">
        <f t="shared" si="0"/>
        <v>5.3</v>
      </c>
    </row>
    <row r="19" spans="1:4" ht="21" customHeight="1">
      <c r="A19" s="38" t="s">
        <v>142</v>
      </c>
      <c r="B19" s="65"/>
      <c r="C19" s="62">
        <v>15400</v>
      </c>
      <c r="D19" s="47">
        <f t="shared" si="0"/>
        <v>0</v>
      </c>
    </row>
    <row r="20" spans="1:4" ht="21" customHeight="1">
      <c r="A20" s="38"/>
      <c r="B20" s="65">
        <f ca="1">表一—全州收入!C18</f>
        <v>0</v>
      </c>
      <c r="C20" s="65"/>
      <c r="D20" s="47">
        <f t="shared" si="0"/>
        <v>0</v>
      </c>
    </row>
    <row r="21" spans="1:4" ht="21" customHeight="1">
      <c r="A21" s="38" t="s">
        <v>23</v>
      </c>
      <c r="B21" s="65">
        <f ca="1">SUM(B22:B29)</f>
        <v>541061</v>
      </c>
      <c r="C21" s="65">
        <f>SUM(C22:C29)</f>
        <v>451400</v>
      </c>
      <c r="D21" s="47">
        <f t="shared" si="0"/>
        <v>-16.600000000000001</v>
      </c>
    </row>
    <row r="22" spans="1:4" ht="21" customHeight="1">
      <c r="A22" s="38" t="s">
        <v>24</v>
      </c>
      <c r="B22" s="65">
        <f ca="1">表一—全州收入!C20</f>
        <v>39997</v>
      </c>
      <c r="C22" s="62">
        <v>41500</v>
      </c>
      <c r="D22" s="47">
        <f t="shared" si="0"/>
        <v>3.8</v>
      </c>
    </row>
    <row r="23" spans="1:4" ht="21" customHeight="1">
      <c r="A23" s="38" t="s">
        <v>25</v>
      </c>
      <c r="B23" s="65">
        <f ca="1">表一—全州收入!C21</f>
        <v>61368</v>
      </c>
      <c r="C23" s="62">
        <v>59000</v>
      </c>
      <c r="D23" s="47">
        <f t="shared" si="0"/>
        <v>-3.9</v>
      </c>
    </row>
    <row r="24" spans="1:4" ht="21" customHeight="1">
      <c r="A24" s="38" t="s">
        <v>26</v>
      </c>
      <c r="B24" s="65">
        <f ca="1">表一—全州收入!C22</f>
        <v>31823</v>
      </c>
      <c r="C24" s="62">
        <v>35000</v>
      </c>
      <c r="D24" s="47">
        <f t="shared" si="0"/>
        <v>10</v>
      </c>
    </row>
    <row r="25" spans="1:4" ht="21" customHeight="1">
      <c r="A25" s="38" t="s">
        <v>27</v>
      </c>
      <c r="B25" s="65">
        <f ca="1">表一—全州收入!C23</f>
        <v>0</v>
      </c>
      <c r="C25" s="62"/>
      <c r="D25" s="47">
        <f t="shared" si="0"/>
        <v>0</v>
      </c>
    </row>
    <row r="26" spans="1:4" ht="21" customHeight="1">
      <c r="A26" s="38" t="s">
        <v>28</v>
      </c>
      <c r="B26" s="65">
        <f ca="1">表一—全州收入!C24</f>
        <v>391639</v>
      </c>
      <c r="C26" s="62">
        <v>299500</v>
      </c>
      <c r="D26" s="47">
        <f t="shared" si="0"/>
        <v>-23.5</v>
      </c>
    </row>
    <row r="27" spans="1:4" ht="21" customHeight="1">
      <c r="A27" s="38" t="s">
        <v>143</v>
      </c>
      <c r="B27" s="65">
        <f ca="1">表一—全州收入!C25</f>
        <v>1912</v>
      </c>
      <c r="C27" s="76">
        <v>1500</v>
      </c>
      <c r="D27" s="47">
        <f t="shared" si="0"/>
        <v>-21.5</v>
      </c>
    </row>
    <row r="28" spans="1:4" ht="21" customHeight="1">
      <c r="A28" s="43" t="s">
        <v>30</v>
      </c>
      <c r="B28" s="65">
        <f ca="1">表一—全州收入!C26</f>
        <v>6758</v>
      </c>
      <c r="C28" s="43">
        <v>7200</v>
      </c>
      <c r="D28" s="47">
        <f t="shared" si="0"/>
        <v>6.5</v>
      </c>
    </row>
    <row r="29" spans="1:4" ht="21" customHeight="1">
      <c r="A29" s="38" t="s">
        <v>31</v>
      </c>
      <c r="B29" s="65">
        <f ca="1">表一—全州收入!C27</f>
        <v>7564</v>
      </c>
      <c r="C29" s="43">
        <v>7700</v>
      </c>
      <c r="D29" s="47">
        <f t="shared" si="0"/>
        <v>1.8</v>
      </c>
    </row>
    <row r="30" spans="1:4" ht="21" customHeight="1">
      <c r="A30" s="38"/>
      <c r="B30" s="65"/>
      <c r="C30" s="38"/>
      <c r="D30" s="47"/>
    </row>
    <row r="31" spans="1:4" s="30" customFormat="1" ht="21" customHeight="1">
      <c r="A31" s="48" t="s">
        <v>32</v>
      </c>
      <c r="B31" s="66">
        <f>SUM(B5,B21)</f>
        <v>1339607</v>
      </c>
      <c r="C31" s="66">
        <f>SUM(C5,C21)</f>
        <v>1474000</v>
      </c>
      <c r="D31" s="67">
        <f>IF(OR(B31=0,C31=0),0,(C31/B31-1)*100)</f>
        <v>10</v>
      </c>
    </row>
    <row r="32" spans="1:4" ht="39.75" customHeight="1">
      <c r="C32" s="77"/>
    </row>
    <row r="33" ht="20.25" customHeight="1"/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  <row r="181" spans="1:1">
      <c r="A181" s="57"/>
    </row>
    <row r="182" spans="1:1">
      <c r="A182" s="57"/>
    </row>
    <row r="183" spans="1:1">
      <c r="A183" s="57"/>
    </row>
  </sheetData>
  <mergeCells count="2">
    <mergeCell ref="A1:D1"/>
    <mergeCell ref="A3:D3"/>
  </mergeCells>
  <phoneticPr fontId="18" type="noConversion"/>
  <printOptions horizontalCentered="1"/>
  <pageMargins left="0.78680555555555598" right="0.78680555555555598" top="0.78680555555555598" bottom="0.78680555555555598" header="0.70763888888888904" footer="0.59027777777777801"/>
  <pageSetup paperSize="9" orientation="portrait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18</vt:i4>
      </vt:variant>
    </vt:vector>
  </HeadingPairs>
  <TitlesOfParts>
    <vt:vector size="36" baseType="lpstr">
      <vt:lpstr>表一—全州收入</vt:lpstr>
      <vt:lpstr>表二—全州支出</vt:lpstr>
      <vt:lpstr>表三—本级收入</vt:lpstr>
      <vt:lpstr>表四—本级支出</vt:lpstr>
      <vt:lpstr>表五-各县收入 </vt:lpstr>
      <vt:lpstr>表六-各县支出</vt:lpstr>
      <vt:lpstr>表七-全州平衡</vt:lpstr>
      <vt:lpstr>表八-州本级平衡.</vt:lpstr>
      <vt:lpstr>表九2018年全州收入</vt:lpstr>
      <vt:lpstr>表十2018年全州支出</vt:lpstr>
      <vt:lpstr>表十—2018年本级收入</vt:lpstr>
      <vt:lpstr>表十二—2018年本级支出</vt:lpstr>
      <vt:lpstr>表十三—2018年本级支出明细</vt:lpstr>
      <vt:lpstr>表十四-2018年全州平衡</vt:lpstr>
      <vt:lpstr>表十五-2018年州本级平衡</vt:lpstr>
      <vt:lpstr>表十六-2017年自治州本级对各县市补助情况</vt:lpstr>
      <vt:lpstr>表十七-2018年自治州本级一般公共预算支出经济分类明细表</vt:lpstr>
      <vt:lpstr>表十八—2018年对下补助分地区、项目</vt:lpstr>
      <vt:lpstr>表二—全州支出!Print_Area</vt:lpstr>
      <vt:lpstr>表九2018年全州收入!Print_Area</vt:lpstr>
      <vt:lpstr>'表六-各县支出'!Print_Area</vt:lpstr>
      <vt:lpstr>'表七-全州平衡'!Print_Area</vt:lpstr>
      <vt:lpstr>表三—本级收入!Print_Area</vt:lpstr>
      <vt:lpstr>表十—2018年本级收入!Print_Area</vt:lpstr>
      <vt:lpstr>表十2018年全州支出!Print_Area</vt:lpstr>
      <vt:lpstr>表十八—2018年对下补助分地区、项目!Print_Area</vt:lpstr>
      <vt:lpstr>表十二—2018年本级支出!Print_Area</vt:lpstr>
      <vt:lpstr>'表十六-2017年自治州本级对各县市补助情况'!Print_Area</vt:lpstr>
      <vt:lpstr>'表十七-2018年自治州本级一般公共预算支出经济分类明细表'!Print_Area</vt:lpstr>
      <vt:lpstr>'表十四-2018年全州平衡'!Print_Area</vt:lpstr>
      <vt:lpstr>'表十五-2018年州本级平衡'!Print_Area</vt:lpstr>
      <vt:lpstr>表四—本级支出!Print_Area</vt:lpstr>
      <vt:lpstr>'表五-各县收入 '!Print_Area</vt:lpstr>
      <vt:lpstr>表一—全州收入!Print_Area</vt:lpstr>
      <vt:lpstr>表十八—2018年对下补助分地区、项目!Print_Titles</vt:lpstr>
      <vt:lpstr>'表十七-2018年自治州本级一般公共预算支出经济分类明细表'!Print_Titles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Administrator</cp:lastModifiedBy>
  <cp:lastPrinted>2018-01-11T16:41:00Z</cp:lastPrinted>
  <dcterms:created xsi:type="dcterms:W3CDTF">2009-07-11T03:43:00Z</dcterms:created>
  <dcterms:modified xsi:type="dcterms:W3CDTF">2018-07-13T03:27:20Z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